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630" windowHeight="6855" activeTab="1"/>
  </bookViews>
  <sheets>
    <sheet name="First_Example_Table_3" sheetId="1" r:id="rId1"/>
    <sheet name="Second_Example_Table_4"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3" i="2" l="1"/>
  <c r="Q23" i="2" s="1"/>
  <c r="R23" i="2" s="1"/>
  <c r="S23" i="2" s="1"/>
  <c r="M23" i="2"/>
  <c r="F32" i="2"/>
  <c r="F31" i="2"/>
  <c r="F30" i="2"/>
  <c r="F29" i="2"/>
  <c r="F28" i="2"/>
  <c r="F27" i="2"/>
  <c r="F26" i="2"/>
  <c r="F25" i="2"/>
  <c r="F24" i="2"/>
  <c r="F23" i="2"/>
  <c r="N25" i="2"/>
  <c r="N26" i="2" s="1"/>
  <c r="N24" i="2"/>
  <c r="E24" i="2"/>
  <c r="E25" i="2" s="1"/>
  <c r="T23" i="2"/>
  <c r="P23" i="2"/>
  <c r="U23" i="2" l="1"/>
  <c r="G24" i="2" s="1"/>
  <c r="E26" i="2"/>
  <c r="N27" i="2"/>
  <c r="O24" i="1"/>
  <c r="M24" i="2" l="1"/>
  <c r="O24" i="2"/>
  <c r="Q24" i="2" s="1"/>
  <c r="R24" i="2" s="1"/>
  <c r="S24" i="2" s="1"/>
  <c r="I24" i="2"/>
  <c r="N28" i="2"/>
  <c r="E27" i="2"/>
  <c r="G24" i="1"/>
  <c r="O23" i="1"/>
  <c r="Q23" i="1"/>
  <c r="R23" i="1" s="1"/>
  <c r="S23" i="1" s="1"/>
  <c r="U23" i="1" s="1"/>
  <c r="F25" i="1"/>
  <c r="F26" i="1"/>
  <c r="F27" i="1"/>
  <c r="F28" i="1"/>
  <c r="F29" i="1"/>
  <c r="F30" i="1"/>
  <c r="F31" i="1"/>
  <c r="F32" i="1"/>
  <c r="T23" i="1"/>
  <c r="M23" i="1"/>
  <c r="P23" i="1"/>
  <c r="F23" i="1"/>
  <c r="F24" i="1"/>
  <c r="N25" i="1"/>
  <c r="N26" i="1" s="1"/>
  <c r="N27" i="1" s="1"/>
  <c r="N28" i="1" s="1"/>
  <c r="N29" i="1" s="1"/>
  <c r="N30" i="1" s="1"/>
  <c r="N31" i="1" s="1"/>
  <c r="N24" i="1"/>
  <c r="N29" i="2" l="1"/>
  <c r="T24" i="2"/>
  <c r="U24" i="2" s="1"/>
  <c r="E28" i="2"/>
  <c r="E24" i="1"/>
  <c r="E25" i="1" s="1"/>
  <c r="E26" i="1" s="1"/>
  <c r="E27" i="1" s="1"/>
  <c r="E28" i="1" s="1"/>
  <c r="E29" i="1" s="1"/>
  <c r="E30" i="1" s="1"/>
  <c r="E31" i="1" s="1"/>
  <c r="M24" i="1"/>
  <c r="Q24" i="1"/>
  <c r="R24" i="1" s="1"/>
  <c r="S24" i="1" s="1"/>
  <c r="I24" i="1"/>
  <c r="G25" i="2" l="1"/>
  <c r="E29" i="2"/>
  <c r="N30" i="2"/>
  <c r="T24" i="1"/>
  <c r="U24" i="1" s="1"/>
  <c r="M25" i="2" l="1"/>
  <c r="O25" i="2"/>
  <c r="Q25" i="2" s="1"/>
  <c r="R25" i="2" s="1"/>
  <c r="S25" i="2" s="1"/>
  <c r="N31" i="2"/>
  <c r="I25" i="2"/>
  <c r="E30" i="2"/>
  <c r="O25" i="1"/>
  <c r="G25" i="1"/>
  <c r="T25" i="2" l="1"/>
  <c r="U25" i="2" s="1"/>
  <c r="E31" i="2"/>
  <c r="I25" i="1"/>
  <c r="M25" i="1"/>
  <c r="Q25" i="1"/>
  <c r="R25" i="1" s="1"/>
  <c r="S25" i="1" s="1"/>
  <c r="G26" i="2" l="1"/>
  <c r="T25" i="1"/>
  <c r="U25" i="1" s="1"/>
  <c r="M26" i="2" l="1"/>
  <c r="O26" i="2"/>
  <c r="Q26" i="2" s="1"/>
  <c r="R26" i="2" s="1"/>
  <c r="S26" i="2" s="1"/>
  <c r="I26" i="2"/>
  <c r="G26" i="1"/>
  <c r="O26" i="1" s="1"/>
  <c r="T26" i="2" l="1"/>
  <c r="U26" i="2" s="1"/>
  <c r="M26" i="1"/>
  <c r="Q26" i="1"/>
  <c r="R26" i="1" s="1"/>
  <c r="S26" i="1" s="1"/>
  <c r="I26" i="1"/>
  <c r="G27" i="2" l="1"/>
  <c r="T26" i="1"/>
  <c r="U26" i="1" s="1"/>
  <c r="M27" i="2" l="1"/>
  <c r="O27" i="2"/>
  <c r="Q27" i="2" s="1"/>
  <c r="R27" i="2" s="1"/>
  <c r="S27" i="2" s="1"/>
  <c r="I27" i="2"/>
  <c r="O27" i="1"/>
  <c r="G27" i="1"/>
  <c r="T27" i="2" l="1"/>
  <c r="U27" i="2" s="1"/>
  <c r="Q27" i="1"/>
  <c r="R27" i="1" s="1"/>
  <c r="S27" i="1" s="1"/>
  <c r="M27" i="1"/>
  <c r="I27" i="1"/>
  <c r="G28" i="2" l="1"/>
  <c r="T27" i="1"/>
  <c r="U27" i="1" s="1"/>
  <c r="M28" i="2" l="1"/>
  <c r="O28" i="2"/>
  <c r="I28" i="2"/>
  <c r="Q28" i="2"/>
  <c r="R28" i="2" s="1"/>
  <c r="S28" i="2" s="1"/>
  <c r="G28" i="1"/>
  <c r="O28" i="1" s="1"/>
  <c r="T28" i="2" l="1"/>
  <c r="U28" i="2" s="1"/>
  <c r="M28" i="1"/>
  <c r="Q28" i="1"/>
  <c r="R28" i="1" s="1"/>
  <c r="S28" i="1" s="1"/>
  <c r="I28" i="1"/>
  <c r="G29" i="2" l="1"/>
  <c r="T28" i="1"/>
  <c r="U28" i="1" s="1"/>
  <c r="M29" i="2" l="1"/>
  <c r="O29" i="2"/>
  <c r="Q29" i="2"/>
  <c r="R29" i="2" s="1"/>
  <c r="S29" i="2" s="1"/>
  <c r="I29" i="2"/>
  <c r="G29" i="1"/>
  <c r="O29" i="1" s="1"/>
  <c r="T29" i="2" l="1"/>
  <c r="U29" i="2" s="1"/>
  <c r="I29" i="1"/>
  <c r="M29" i="1"/>
  <c r="Q29" i="1"/>
  <c r="R29" i="1" s="1"/>
  <c r="S29" i="1" s="1"/>
  <c r="G30" i="2" l="1"/>
  <c r="T29" i="1"/>
  <c r="U29" i="1" s="1"/>
  <c r="M30" i="2" l="1"/>
  <c r="O30" i="2"/>
  <c r="Q30" i="2" s="1"/>
  <c r="R30" i="2" s="1"/>
  <c r="S30" i="2" s="1"/>
  <c r="I30" i="2"/>
  <c r="G30" i="1"/>
  <c r="O30" i="1" s="1"/>
  <c r="T30" i="2" l="1"/>
  <c r="U30" i="2" s="1"/>
  <c r="M30" i="1"/>
  <c r="Q30" i="1"/>
  <c r="R30" i="1" s="1"/>
  <c r="S30" i="1" s="1"/>
  <c r="I30" i="1"/>
  <c r="G31" i="2" l="1"/>
  <c r="T30" i="1"/>
  <c r="U30" i="1" s="1"/>
  <c r="M31" i="2" l="1"/>
  <c r="O31" i="2"/>
  <c r="Q31" i="2"/>
  <c r="R31" i="2" s="1"/>
  <c r="S31" i="2" s="1"/>
  <c r="I31" i="2"/>
  <c r="G31" i="1"/>
  <c r="O31" i="1" s="1"/>
  <c r="T31" i="2" l="1"/>
  <c r="U31" i="2" s="1"/>
  <c r="I31" i="1"/>
  <c r="M31" i="1"/>
  <c r="Q31" i="1"/>
  <c r="R31" i="1" s="1"/>
  <c r="S31" i="1" s="1"/>
  <c r="G32" i="2" l="1"/>
  <c r="T31" i="1"/>
  <c r="U31" i="1" s="1"/>
  <c r="M32" i="2" l="1"/>
  <c r="O32" i="2"/>
  <c r="Q32" i="2" s="1"/>
  <c r="R32" i="2" s="1"/>
  <c r="S32" i="2" s="1"/>
  <c r="I32" i="2"/>
  <c r="G32" i="1"/>
  <c r="O32" i="1"/>
  <c r="M32" i="1"/>
  <c r="Q32" i="1"/>
  <c r="R32" i="1" s="1"/>
  <c r="S32" i="1" s="1"/>
  <c r="I32" i="1"/>
  <c r="T32" i="2" l="1"/>
  <c r="U32" i="2" s="1"/>
  <c r="T32" i="1"/>
  <c r="U32" i="1"/>
</calcChain>
</file>

<file path=xl/comments1.xml><?xml version="1.0" encoding="utf-8"?>
<comments xmlns="http://schemas.openxmlformats.org/spreadsheetml/2006/main">
  <authors>
    <author>Author</author>
  </authors>
  <commentList>
    <comment ref="U22" authorId="0" shapeId="0">
      <text>
        <r>
          <rPr>
            <b/>
            <sz val="9"/>
            <color indexed="81"/>
            <rFont val="Tahoma"/>
            <charset val="1"/>
          </rPr>
          <t>Author:</t>
        </r>
        <r>
          <rPr>
            <sz val="9"/>
            <color indexed="81"/>
            <rFont val="Tahoma"/>
            <charset val="1"/>
          </rPr>
          <t xml:space="preserve">
In this example, the amount of soil water depletion is assumed equal to the amount of RAW (23 mm) so that the irrigation is applied on the first day.</t>
        </r>
      </text>
    </comment>
    <comment ref="D23" authorId="0" shapeId="0">
      <text>
        <r>
          <rPr>
            <b/>
            <sz val="9"/>
            <color indexed="81"/>
            <rFont val="Tahoma"/>
            <charset val="1"/>
          </rPr>
          <t>Author:</t>
        </r>
        <r>
          <rPr>
            <sz val="9"/>
            <color indexed="81"/>
            <rFont val="Tahoma"/>
            <charset val="1"/>
          </rPr>
          <t xml:space="preserve">
Refer to "Zotarelli, L., Dukes, M.D., Romero, C.C., Migliaccio, K.W. and Morgan, K.T., 2010. Step by step calculation of the Penman-Monteith Evapotranspiration (FAO-56 Method). Institute of Food and Agricultural Sciences. University of Florida."</t>
        </r>
      </text>
    </comment>
    <comment ref="E23" authorId="0" shapeId="0">
      <text>
        <r>
          <rPr>
            <b/>
            <sz val="9"/>
            <color indexed="81"/>
            <rFont val="Tahoma"/>
            <charset val="1"/>
          </rPr>
          <t>Author:</t>
        </r>
        <r>
          <rPr>
            <sz val="9"/>
            <color indexed="81"/>
            <rFont val="Tahoma"/>
            <charset val="1"/>
          </rPr>
          <t xml:space="preserve">
The depth of the root zone (Zr) on day 1 is 0.3 m and increases to 0.35 m by day 10.</t>
        </r>
      </text>
    </comment>
    <comment ref="F23" authorId="0" shapeId="0">
      <text>
        <r>
          <rPr>
            <b/>
            <sz val="9"/>
            <color indexed="81"/>
            <rFont val="Tahoma"/>
            <charset val="1"/>
          </rPr>
          <t>Author:</t>
        </r>
        <r>
          <rPr>
            <sz val="9"/>
            <color indexed="81"/>
            <rFont val="Tahoma"/>
            <charset val="1"/>
          </rPr>
          <t xml:space="preserve">
Equation (11):
RAW = depletion factor * TAW
        = depletion factor * 1000 * (FC - WP) * Zr
        = 0.6 * 1000 * (0.23 - 0.10) * 0.3
        = 23 mm.</t>
        </r>
      </text>
    </comment>
    <comment ref="G23" authorId="0" shapeId="0">
      <text>
        <r>
          <rPr>
            <b/>
            <sz val="9"/>
            <color indexed="81"/>
            <rFont val="Tahoma"/>
            <charset val="1"/>
          </rPr>
          <t>Author:</t>
        </r>
        <r>
          <rPr>
            <sz val="9"/>
            <color indexed="81"/>
            <rFont val="Tahoma"/>
            <charset val="1"/>
          </rPr>
          <t xml:space="preserve">
At the beginning, the root zone depletion is zero.</t>
        </r>
      </text>
    </comment>
    <comment ref="H23" authorId="0" shapeId="0">
      <text>
        <r>
          <rPr>
            <b/>
            <sz val="9"/>
            <color indexed="81"/>
            <rFont val="Tahoma"/>
            <charset val="1"/>
          </rPr>
          <t>Author:</t>
        </r>
        <r>
          <rPr>
            <sz val="9"/>
            <color indexed="81"/>
            <rFont val="Tahoma"/>
            <charset val="1"/>
          </rPr>
          <t xml:space="preserve">
The amount of water infiltrated into the root zone can be calculated with infiltration equations and the USDA NRCS curve number method.</t>
        </r>
      </text>
    </comment>
    <comment ref="I23" authorId="0" shapeId="0">
      <text>
        <r>
          <rPr>
            <b/>
            <sz val="9"/>
            <color indexed="81"/>
            <rFont val="Tahoma"/>
            <charset val="1"/>
          </rPr>
          <t>Author:</t>
        </r>
        <r>
          <rPr>
            <sz val="9"/>
            <color indexed="81"/>
            <rFont val="Tahoma"/>
            <charset val="1"/>
          </rPr>
          <t xml:space="preserve">
When the amount of readily available soil water (RAW) is equal to or less than the amount of soil water depletion in the root zone, irrigation is applied. The irrigation depth of 40 mm is given for the first day.</t>
        </r>
      </text>
    </comment>
    <comment ref="J23" authorId="0" shapeId="0">
      <text>
        <r>
          <rPr>
            <b/>
            <sz val="9"/>
            <color indexed="81"/>
            <rFont val="Tahoma"/>
            <family val="2"/>
          </rPr>
          <t>Author:</t>
        </r>
        <r>
          <rPr>
            <sz val="9"/>
            <color indexed="81"/>
            <rFont val="Tahoma"/>
            <family val="2"/>
          </rPr>
          <t xml:space="preserve">
From Table 1, (1-fc) of 0.92 for the furrow irrigation (narrow bed) is assumed.</t>
        </r>
      </text>
    </comment>
    <comment ref="K23" authorId="0" shapeId="0">
      <text>
        <r>
          <rPr>
            <b/>
            <sz val="9"/>
            <color indexed="81"/>
            <rFont val="Tahoma"/>
            <family val="2"/>
          </rPr>
          <t>Author:</t>
        </r>
        <r>
          <rPr>
            <sz val="9"/>
            <color indexed="81"/>
            <rFont val="Tahoma"/>
            <family val="2"/>
          </rPr>
          <t xml:space="preserve">
From Table 2, furrow irrigation (fw of 0.80) is assumed.</t>
        </r>
      </text>
    </comment>
    <comment ref="L23" authorId="0" shapeId="0">
      <text>
        <r>
          <rPr>
            <b/>
            <sz val="9"/>
            <color indexed="81"/>
            <rFont val="Tahoma"/>
            <charset val="1"/>
          </rPr>
          <t>Author:</t>
        </r>
        <r>
          <rPr>
            <sz val="9"/>
            <color indexed="81"/>
            <rFont val="Tahoma"/>
            <charset val="1"/>
          </rPr>
          <t xml:space="preserve">
Equation (7):
few = min(1 - fc, fw)
      = min(0.92, 0.80)
      = 0.80.</t>
        </r>
      </text>
    </comment>
    <comment ref="M23" authorId="0" shapeId="0">
      <text>
        <r>
          <rPr>
            <b/>
            <sz val="9"/>
            <color indexed="81"/>
            <rFont val="Tahoma"/>
            <charset val="1"/>
          </rPr>
          <t>Author:</t>
        </r>
        <r>
          <rPr>
            <sz val="9"/>
            <color indexed="81"/>
            <rFont val="Tahoma"/>
            <charset val="1"/>
          </rPr>
          <t xml:space="preserve">
When Dr_End (of 23 mm) is smaller than RAW, Ks will become 1.
In the other cases, using Euqation (9),
ks = (TAW - Dr) / (TAW - RAW)
    = (1000 * (FC - WP) * Zr - Dr) / (1000 * (FC - WP) * Zr - RAW).</t>
        </r>
      </text>
    </comment>
    <comment ref="N23" authorId="0" shapeId="0">
      <text>
        <r>
          <rPr>
            <b/>
            <sz val="9"/>
            <color indexed="81"/>
            <rFont val="Tahoma"/>
            <charset val="1"/>
          </rPr>
          <t>Author:</t>
        </r>
        <r>
          <rPr>
            <sz val="9"/>
            <color indexed="81"/>
            <rFont val="Tahoma"/>
            <charset val="1"/>
          </rPr>
          <t xml:space="preserve">
The basal crop coefficient of 0.30 is given for this example.</t>
        </r>
      </text>
    </comment>
    <comment ref="O23" authorId="0" shapeId="0">
      <text>
        <r>
          <rPr>
            <b/>
            <sz val="9"/>
            <color indexed="81"/>
            <rFont val="Tahoma"/>
            <charset val="1"/>
          </rPr>
          <t>Author:</t>
        </r>
        <r>
          <rPr>
            <sz val="9"/>
            <color indexed="81"/>
            <rFont val="Tahoma"/>
            <charset val="1"/>
          </rPr>
          <t xml:space="preserve">
Equation (4):
kr = min((TEW - De,i-1) / (TEW - REW), 1)
    = min((18 - 0) / (18 - 8), 1)
    = min(1.8, 1)
    = 1.
</t>
        </r>
      </text>
    </comment>
    <comment ref="P23" authorId="0" shapeId="0">
      <text>
        <r>
          <rPr>
            <b/>
            <sz val="9"/>
            <color indexed="81"/>
            <rFont val="Tahoma"/>
            <charset val="1"/>
          </rPr>
          <t>Author:</t>
        </r>
        <r>
          <rPr>
            <sz val="9"/>
            <color indexed="81"/>
            <rFont val="Tahoma"/>
            <charset val="1"/>
          </rPr>
          <t xml:space="preserve">
Equation (5):
Assuming u2 is 1.6 m/s, Rhmin is 35%, and h is 0.3 m,
Kcmax = max(1.2 + (0.04 * (u2 - 2) - 0.004 * (Rhmin - 45)) * (h / 3)^0.3, kcb + 0.05)
          = max(1.2 + (0.04 * (1.6 - 2) - 0.004 * (35 - 45)) * (0.3 / 3)^0.3, 0.30 + 0.05)
          = max(1.21, 0.35)
          = 1.21.</t>
        </r>
      </text>
    </comment>
    <comment ref="Q23" authorId="0" shapeId="0">
      <text>
        <r>
          <rPr>
            <b/>
            <sz val="9"/>
            <color indexed="81"/>
            <rFont val="Tahoma"/>
            <charset val="1"/>
          </rPr>
          <t>Author:</t>
        </r>
        <r>
          <rPr>
            <sz val="9"/>
            <color indexed="81"/>
            <rFont val="Tahoma"/>
            <charset val="1"/>
          </rPr>
          <t xml:space="preserve">
Equation (3):
ke = min(kr * (kcmax - kcb), few * Kcmax)
    = min(1.00 * (1.21 - 0.30), 0.80 * 1.21)
    = min(0.91, 0.97)
    = 0.91.</t>
        </r>
      </text>
    </comment>
    <comment ref="R23" authorId="0" shapeId="0">
      <text>
        <r>
          <rPr>
            <b/>
            <sz val="9"/>
            <color indexed="81"/>
            <rFont val="Tahoma"/>
            <family val="2"/>
          </rPr>
          <t>Author:</t>
        </r>
        <r>
          <rPr>
            <sz val="9"/>
            <color indexed="81"/>
            <rFont val="Tahoma"/>
            <family val="2"/>
          </rPr>
          <t xml:space="preserve">
Equation (1):
ka = kcb * ks + ke
      = 0.30 + 0.91
      = 1.21.</t>
        </r>
      </text>
    </comment>
    <comment ref="S23" authorId="0" shapeId="0">
      <text>
        <r>
          <rPr>
            <b/>
            <sz val="9"/>
            <color indexed="81"/>
            <rFont val="Tahoma"/>
            <charset val="1"/>
          </rPr>
          <t>Author:</t>
        </r>
        <r>
          <rPr>
            <sz val="9"/>
            <color indexed="81"/>
            <rFont val="Tahoma"/>
            <charset val="1"/>
          </rPr>
          <t xml:space="preserve">
Equation (12):
Etca = kca * ET0
       = 4.5 * 1.21
       = 5.5.</t>
        </r>
      </text>
    </comment>
    <comment ref="T23" authorId="0" shapeId="0">
      <text>
        <r>
          <rPr>
            <b/>
            <sz val="9"/>
            <color indexed="81"/>
            <rFont val="Tahoma"/>
            <charset val="1"/>
          </rPr>
          <t>Author:</t>
        </r>
        <r>
          <rPr>
            <sz val="9"/>
            <color indexed="81"/>
            <rFont val="Tahoma"/>
            <charset val="1"/>
          </rPr>
          <t xml:space="preserve">
Equation (14):
DP = (P - RO) + Irr - Etca - D_previous
     = 0 + 40 - 0 - 23
     = 17.</t>
        </r>
      </text>
    </comment>
    <comment ref="U23" authorId="0" shapeId="0">
      <text>
        <r>
          <rPr>
            <b/>
            <sz val="9"/>
            <color indexed="81"/>
            <rFont val="Tahoma"/>
            <charset val="1"/>
          </rPr>
          <t>Author:</t>
        </r>
        <r>
          <rPr>
            <sz val="9"/>
            <color indexed="81"/>
            <rFont val="Tahoma"/>
            <charset val="1"/>
          </rPr>
          <t xml:space="preserve">
Equation (13):
D_current = D_previous - (P - RO) - Irr - CR - Etca + DP
               = 23 - 0 - 40 - 0 + 5.5 + 17
               = 5.5.</t>
        </r>
      </text>
    </comment>
    <comment ref="G24" authorId="0" shapeId="0">
      <text>
        <r>
          <rPr>
            <b/>
            <sz val="9"/>
            <color indexed="81"/>
            <rFont val="Tahoma"/>
            <charset val="1"/>
          </rPr>
          <t>Author:</t>
        </r>
        <r>
          <rPr>
            <sz val="9"/>
            <color indexed="81"/>
            <rFont val="Tahoma"/>
            <charset val="1"/>
          </rPr>
          <t xml:space="preserve">
Since all irrigations and precipitations occur early in the day, Dr_Begin is the same as Dr_End.</t>
        </r>
      </text>
    </comment>
    <comment ref="N24" authorId="0" shapeId="0">
      <text>
        <r>
          <rPr>
            <b/>
            <sz val="9"/>
            <color indexed="81"/>
            <rFont val="Tahoma"/>
            <charset val="1"/>
          </rPr>
          <t>Author:</t>
        </r>
        <r>
          <rPr>
            <sz val="9"/>
            <color indexed="81"/>
            <rFont val="Tahoma"/>
            <charset val="1"/>
          </rPr>
          <t xml:space="preserve">
The basal crop coefficient is a function of the growth of a crop. In this example, the basal crop coefficient is assumed to increase by 0.01 each day.</t>
        </r>
      </text>
    </comment>
    <comment ref="O24" authorId="0" shapeId="0">
      <text>
        <r>
          <rPr>
            <b/>
            <sz val="9"/>
            <color indexed="81"/>
            <rFont val="Tahoma"/>
            <charset val="1"/>
          </rPr>
          <t>Author:</t>
        </r>
        <r>
          <rPr>
            <sz val="9"/>
            <color indexed="81"/>
            <rFont val="Tahoma"/>
            <charset val="1"/>
          </rPr>
          <t xml:space="preserve">
Equation (4):
kr = min((TEW - De,i-1) / (TEW - REW), 1)
    = min((18 - 5.5) / (18 - 8), 1)
    = min(1.25, 1)
    = 1.
</t>
        </r>
      </text>
    </comment>
    <comment ref="P24" authorId="0" shapeId="0">
      <text>
        <r>
          <rPr>
            <b/>
            <sz val="9"/>
            <color indexed="81"/>
            <rFont val="Tahoma"/>
            <charset val="1"/>
          </rPr>
          <t>Author:</t>
        </r>
        <r>
          <rPr>
            <sz val="9"/>
            <color indexed="81"/>
            <rFont val="Tahoma"/>
            <charset val="1"/>
          </rPr>
          <t xml:space="preserve">
Since weather changes day-by-day, kcmax should vary. In this example, kcmax is given for the 10 days for the simplicity.</t>
        </r>
      </text>
    </comment>
    <comment ref="H28" authorId="0" shapeId="0">
      <text>
        <r>
          <rPr>
            <b/>
            <sz val="9"/>
            <color indexed="81"/>
            <rFont val="Tahoma"/>
            <charset val="1"/>
          </rPr>
          <t>Author:</t>
        </r>
        <r>
          <rPr>
            <sz val="9"/>
            <color indexed="81"/>
            <rFont val="Tahoma"/>
            <charset val="1"/>
          </rPr>
          <t xml:space="preserve">
Assuming there is a rainfall event leading to water infiltration of 6.0 mm.</t>
        </r>
      </text>
    </comment>
    <comment ref="K28" authorId="0" shapeId="0">
      <text>
        <r>
          <rPr>
            <b/>
            <sz val="9"/>
            <color indexed="81"/>
            <rFont val="Tahoma"/>
            <family val="2"/>
          </rPr>
          <t>Author:</t>
        </r>
        <r>
          <rPr>
            <sz val="9"/>
            <color indexed="81"/>
            <rFont val="Tahoma"/>
            <family val="2"/>
          </rPr>
          <t xml:space="preserve">
From Table 2, fw increases to 1.0 due to the rainfall event generated water infiltration of 6 mm.</t>
        </r>
      </text>
    </comment>
  </commentList>
</comments>
</file>

<file path=xl/comments2.xml><?xml version="1.0" encoding="utf-8"?>
<comments xmlns="http://schemas.openxmlformats.org/spreadsheetml/2006/main">
  <authors>
    <author>Author</author>
  </authors>
  <commentList>
    <comment ref="U22" authorId="0" shapeId="0">
      <text>
        <r>
          <rPr>
            <b/>
            <sz val="9"/>
            <color indexed="81"/>
            <rFont val="Tahoma"/>
            <charset val="1"/>
          </rPr>
          <t>Author:</t>
        </r>
        <r>
          <rPr>
            <sz val="9"/>
            <color indexed="81"/>
            <rFont val="Tahoma"/>
            <charset val="1"/>
          </rPr>
          <t xml:space="preserve">
In this example, the amount of soil water depletion is assumed equal to the amount of RAW (16 mm) so that the irrigation is applied on the first day.</t>
        </r>
      </text>
    </comment>
    <comment ref="D23" authorId="0" shapeId="0">
      <text>
        <r>
          <rPr>
            <b/>
            <sz val="9"/>
            <color indexed="81"/>
            <rFont val="Tahoma"/>
            <charset val="1"/>
          </rPr>
          <t>Author:</t>
        </r>
        <r>
          <rPr>
            <sz val="9"/>
            <color indexed="81"/>
            <rFont val="Tahoma"/>
            <charset val="1"/>
          </rPr>
          <t xml:space="preserve">
Refer to "Zotarelli, L., Dukes, M.D., Romero, C.C., Migliaccio, K.W. and Morgan, K.T., 2010. Step by step calculation of the Penman-Monteith Evapotranspiration (FAO-56 Method). Institute of Food and Agricultural Sciences. University of Florida."</t>
        </r>
      </text>
    </comment>
    <comment ref="E23" authorId="0" shapeId="0">
      <text>
        <r>
          <rPr>
            <b/>
            <sz val="9"/>
            <color indexed="81"/>
            <rFont val="Tahoma"/>
            <charset val="1"/>
          </rPr>
          <t>Author:</t>
        </r>
        <r>
          <rPr>
            <sz val="9"/>
            <color indexed="81"/>
            <rFont val="Tahoma"/>
            <charset val="1"/>
          </rPr>
          <t xml:space="preserve">
The depth of the root zone (Zr) on day 1 is 0.3 m and increases to 0.35 m by day 10.</t>
        </r>
      </text>
    </comment>
    <comment ref="F23" authorId="0" shapeId="0">
      <text>
        <r>
          <rPr>
            <b/>
            <sz val="9"/>
            <color indexed="81"/>
            <rFont val="Tahoma"/>
            <charset val="1"/>
          </rPr>
          <t>Author:</t>
        </r>
        <r>
          <rPr>
            <sz val="9"/>
            <color indexed="81"/>
            <rFont val="Tahoma"/>
            <charset val="1"/>
          </rPr>
          <t xml:space="preserve">
Equation (11):
RAW = depletion factor * TAW
        = depletion factor * 1000 * (FC - WP) * Zr
        = 0.6 * 1000 * (0.23 - 0.10) * 0.3
        = 23 mm.</t>
        </r>
      </text>
    </comment>
    <comment ref="G23" authorId="0" shapeId="0">
      <text>
        <r>
          <rPr>
            <b/>
            <sz val="9"/>
            <color indexed="81"/>
            <rFont val="Tahoma"/>
            <charset val="1"/>
          </rPr>
          <t>Author:</t>
        </r>
        <r>
          <rPr>
            <sz val="9"/>
            <color indexed="81"/>
            <rFont val="Tahoma"/>
            <charset val="1"/>
          </rPr>
          <t xml:space="preserve">
At the beginning, the root zone depletion is zero.</t>
        </r>
      </text>
    </comment>
    <comment ref="H23" authorId="0" shapeId="0">
      <text>
        <r>
          <rPr>
            <b/>
            <sz val="9"/>
            <color indexed="81"/>
            <rFont val="Tahoma"/>
            <charset val="1"/>
          </rPr>
          <t>Author:</t>
        </r>
        <r>
          <rPr>
            <sz val="9"/>
            <color indexed="81"/>
            <rFont val="Tahoma"/>
            <charset val="1"/>
          </rPr>
          <t xml:space="preserve">
The amount of water infiltrated into the root zone can be calculated with infiltration equations and the USDA NRCS curve number method.</t>
        </r>
      </text>
    </comment>
    <comment ref="I23" authorId="0" shapeId="0">
      <text>
        <r>
          <rPr>
            <b/>
            <sz val="9"/>
            <color indexed="81"/>
            <rFont val="Tahoma"/>
            <charset val="1"/>
          </rPr>
          <t>Author:</t>
        </r>
        <r>
          <rPr>
            <sz val="9"/>
            <color indexed="81"/>
            <rFont val="Tahoma"/>
            <charset val="1"/>
          </rPr>
          <t xml:space="preserve">
When the amount of readily available soil water (RAW) is equal to or less than the amount of soil water depletion in the root zone, irrigation is applied. The irrigation depth of 40 mm is given for the first day.</t>
        </r>
      </text>
    </comment>
    <comment ref="J23" authorId="0" shapeId="0">
      <text>
        <r>
          <rPr>
            <b/>
            <sz val="9"/>
            <color indexed="81"/>
            <rFont val="Tahoma"/>
            <family val="2"/>
          </rPr>
          <t>Author:</t>
        </r>
        <r>
          <rPr>
            <sz val="9"/>
            <color indexed="81"/>
            <rFont val="Tahoma"/>
            <family val="2"/>
          </rPr>
          <t xml:space="preserve">
From Table 1, (1-fc) of 0.92 for the furrow irrigation (narrow bed) is assumed.</t>
        </r>
      </text>
    </comment>
    <comment ref="K23" authorId="0" shapeId="0">
      <text>
        <r>
          <rPr>
            <b/>
            <sz val="9"/>
            <color indexed="81"/>
            <rFont val="Tahoma"/>
            <family val="2"/>
          </rPr>
          <t>Author:</t>
        </r>
        <r>
          <rPr>
            <sz val="9"/>
            <color indexed="81"/>
            <rFont val="Tahoma"/>
            <family val="2"/>
          </rPr>
          <t xml:space="preserve">
From Table 2, furrow irrigation (fw of 0.80) is assumed.</t>
        </r>
      </text>
    </comment>
    <comment ref="L23" authorId="0" shapeId="0">
      <text>
        <r>
          <rPr>
            <b/>
            <sz val="9"/>
            <color indexed="81"/>
            <rFont val="Tahoma"/>
            <charset val="1"/>
          </rPr>
          <t>Author:</t>
        </r>
        <r>
          <rPr>
            <sz val="9"/>
            <color indexed="81"/>
            <rFont val="Tahoma"/>
            <charset val="1"/>
          </rPr>
          <t xml:space="preserve">
Equation (7):
few = min(1 - fc, fw)
      = min(0.92, 0.80)
      = 0.80.</t>
        </r>
      </text>
    </comment>
    <comment ref="M23" authorId="0" shapeId="0">
      <text>
        <r>
          <rPr>
            <b/>
            <sz val="9"/>
            <color indexed="81"/>
            <rFont val="Tahoma"/>
            <charset val="1"/>
          </rPr>
          <t>Author:</t>
        </r>
        <r>
          <rPr>
            <sz val="9"/>
            <color indexed="81"/>
            <rFont val="Tahoma"/>
            <charset val="1"/>
          </rPr>
          <t xml:space="preserve">
When Dr_End (of 23 mm) is smaller than RAW, Ks will become 1.
In the other cases, using Euqation (9),
ks = (TAW - Dr) / (TAW - RAW)
    = (1000 * (FC - WP) * Zr - Dr) / (1000 * (FC - WP) * Zr - RAW).</t>
        </r>
      </text>
    </comment>
    <comment ref="N23" authorId="0" shapeId="0">
      <text>
        <r>
          <rPr>
            <b/>
            <sz val="9"/>
            <color indexed="81"/>
            <rFont val="Tahoma"/>
            <charset val="1"/>
          </rPr>
          <t>Author:</t>
        </r>
        <r>
          <rPr>
            <sz val="9"/>
            <color indexed="81"/>
            <rFont val="Tahoma"/>
            <charset val="1"/>
          </rPr>
          <t xml:space="preserve">
The basal crop coefficient of 0.30 is given for this example.</t>
        </r>
      </text>
    </comment>
    <comment ref="O23" authorId="0" shapeId="0">
      <text>
        <r>
          <rPr>
            <b/>
            <sz val="9"/>
            <color indexed="81"/>
            <rFont val="Tahoma"/>
            <charset val="1"/>
          </rPr>
          <t>Author:</t>
        </r>
        <r>
          <rPr>
            <sz val="9"/>
            <color indexed="81"/>
            <rFont val="Tahoma"/>
            <charset val="1"/>
          </rPr>
          <t xml:space="preserve">
Equation (4):
kr = min((TEW - De,i-1) / (TEW - REW), 1)
    = min((18 - 0) / (18 - 8), 1)
    = min(1.8, 1)
    = 1.
</t>
        </r>
      </text>
    </comment>
    <comment ref="P23" authorId="0" shapeId="0">
      <text>
        <r>
          <rPr>
            <b/>
            <sz val="9"/>
            <color indexed="81"/>
            <rFont val="Tahoma"/>
            <charset val="1"/>
          </rPr>
          <t>Author:</t>
        </r>
        <r>
          <rPr>
            <sz val="9"/>
            <color indexed="81"/>
            <rFont val="Tahoma"/>
            <charset val="1"/>
          </rPr>
          <t xml:space="preserve">
Equation (5):
Assuming u2 is 1.6 m/s, Rhmin is 35%, and h is 0.3 m,
Kcmax = max(1.2 + (0.04 * (u2 - 2) - 0.004 * (Rhmin - 45)) * (h / 3)^0.3, kcb + 0.05)
          = max(1.2 + (0.04 * (1.6 - 2) - 0.004 * (35 - 45)) * (0.3 / 3)^0.3, 0.30 + 0.05)
          = max(1.21, 0.35)
          = 1.21.</t>
        </r>
      </text>
    </comment>
    <comment ref="Q23" authorId="0" shapeId="0">
      <text>
        <r>
          <rPr>
            <b/>
            <sz val="9"/>
            <color indexed="81"/>
            <rFont val="Tahoma"/>
            <charset val="1"/>
          </rPr>
          <t>Author:</t>
        </r>
        <r>
          <rPr>
            <sz val="9"/>
            <color indexed="81"/>
            <rFont val="Tahoma"/>
            <charset val="1"/>
          </rPr>
          <t xml:space="preserve">
Equation (3):
ke = min(kr * (kcmax - kcb), few * Kcmax)
    = min(1.00 * (1.21 - 0.30), 0.80 * 1.21)
    = min(0.91, 0.97)
    = 0.91.</t>
        </r>
      </text>
    </comment>
    <comment ref="R23" authorId="0" shapeId="0">
      <text>
        <r>
          <rPr>
            <b/>
            <sz val="9"/>
            <color indexed="81"/>
            <rFont val="Tahoma"/>
            <family val="2"/>
          </rPr>
          <t>Author:</t>
        </r>
        <r>
          <rPr>
            <sz val="9"/>
            <color indexed="81"/>
            <rFont val="Tahoma"/>
            <family val="2"/>
          </rPr>
          <t xml:space="preserve">
Equation (1):
ka = kcb * ks + ke
      = 0.30 + 0.91
      = 1.21.</t>
        </r>
      </text>
    </comment>
    <comment ref="S23" authorId="0" shapeId="0">
      <text>
        <r>
          <rPr>
            <b/>
            <sz val="9"/>
            <color indexed="81"/>
            <rFont val="Tahoma"/>
            <charset val="1"/>
          </rPr>
          <t>Author:</t>
        </r>
        <r>
          <rPr>
            <sz val="9"/>
            <color indexed="81"/>
            <rFont val="Tahoma"/>
            <charset val="1"/>
          </rPr>
          <t xml:space="preserve">
Equation (12):
Etca = kca * ET0
       = 4.5 * 1.21
       = 5.5.</t>
        </r>
      </text>
    </comment>
    <comment ref="T23" authorId="0" shapeId="0">
      <text>
        <r>
          <rPr>
            <b/>
            <sz val="9"/>
            <color indexed="81"/>
            <rFont val="Tahoma"/>
            <charset val="1"/>
          </rPr>
          <t>Author:</t>
        </r>
        <r>
          <rPr>
            <sz val="9"/>
            <color indexed="81"/>
            <rFont val="Tahoma"/>
            <charset val="1"/>
          </rPr>
          <t xml:space="preserve">
Equation (14):
DP = (P - RO) + Irr - Etca - D_previous
     = 0 + 40 - 0 - 23
     = 17.</t>
        </r>
      </text>
    </comment>
    <comment ref="U23" authorId="0" shapeId="0">
      <text>
        <r>
          <rPr>
            <b/>
            <sz val="9"/>
            <color indexed="81"/>
            <rFont val="Tahoma"/>
            <charset val="1"/>
          </rPr>
          <t>Author:</t>
        </r>
        <r>
          <rPr>
            <sz val="9"/>
            <color indexed="81"/>
            <rFont val="Tahoma"/>
            <charset val="1"/>
          </rPr>
          <t xml:space="preserve">
Equation (13):
D_current = D_previous - (P - RO) - Irr - CR - Etca + DP
               = 23 - 0 - 40 - 0 + 5.5 + 17
               = 5.5.</t>
        </r>
      </text>
    </comment>
    <comment ref="G24" authorId="0" shapeId="0">
      <text>
        <r>
          <rPr>
            <b/>
            <sz val="9"/>
            <color indexed="81"/>
            <rFont val="Tahoma"/>
            <charset val="1"/>
          </rPr>
          <t>Author:</t>
        </r>
        <r>
          <rPr>
            <sz val="9"/>
            <color indexed="81"/>
            <rFont val="Tahoma"/>
            <charset val="1"/>
          </rPr>
          <t xml:space="preserve">
Since all irrigations and precipitations occur early in the day, Dr_Begin is the same as Dr_End.</t>
        </r>
      </text>
    </comment>
    <comment ref="N24" authorId="0" shapeId="0">
      <text>
        <r>
          <rPr>
            <b/>
            <sz val="9"/>
            <color indexed="81"/>
            <rFont val="Tahoma"/>
            <charset val="1"/>
          </rPr>
          <t>Author:</t>
        </r>
        <r>
          <rPr>
            <sz val="9"/>
            <color indexed="81"/>
            <rFont val="Tahoma"/>
            <charset val="1"/>
          </rPr>
          <t xml:space="preserve">
The basal crop coefficient is a function of the growth of a crop. In this example, the basal crop coefficient is assumed to increase by 0.01 each day.</t>
        </r>
      </text>
    </comment>
    <comment ref="O24" authorId="0" shapeId="0">
      <text>
        <r>
          <rPr>
            <b/>
            <sz val="9"/>
            <color indexed="81"/>
            <rFont val="Tahoma"/>
            <charset val="1"/>
          </rPr>
          <t>Author:</t>
        </r>
        <r>
          <rPr>
            <sz val="9"/>
            <color indexed="81"/>
            <rFont val="Tahoma"/>
            <charset val="1"/>
          </rPr>
          <t xml:space="preserve">
Equation (4):
kr = min((TEW - De,i-1) / (TEW - REW), 1)
    = min((18 - 5.5) / (18 - 8), 1)
    = min(1.25, 1)
    = 1.
</t>
        </r>
      </text>
    </comment>
    <comment ref="P24" authorId="0" shapeId="0">
      <text>
        <r>
          <rPr>
            <b/>
            <sz val="9"/>
            <color indexed="81"/>
            <rFont val="Tahoma"/>
            <charset val="1"/>
          </rPr>
          <t>Author:</t>
        </r>
        <r>
          <rPr>
            <sz val="9"/>
            <color indexed="81"/>
            <rFont val="Tahoma"/>
            <charset val="1"/>
          </rPr>
          <t xml:space="preserve">
Since weather changes day-by-day, kcmax should vary. In this example, kcmax is given for the 10 days for the simplicity.</t>
        </r>
      </text>
    </comment>
    <comment ref="H28" authorId="0" shapeId="0">
      <text>
        <r>
          <rPr>
            <b/>
            <sz val="9"/>
            <color indexed="81"/>
            <rFont val="Tahoma"/>
            <charset val="1"/>
          </rPr>
          <t>Author:</t>
        </r>
        <r>
          <rPr>
            <sz val="9"/>
            <color indexed="81"/>
            <rFont val="Tahoma"/>
            <charset val="1"/>
          </rPr>
          <t xml:space="preserve">
Assuming there is a rainfall event leading to water infiltration of 6.0 mm.</t>
        </r>
      </text>
    </comment>
    <comment ref="K28" authorId="0" shapeId="0">
      <text>
        <r>
          <rPr>
            <b/>
            <sz val="9"/>
            <color indexed="81"/>
            <rFont val="Tahoma"/>
            <family val="2"/>
          </rPr>
          <t>Author:</t>
        </r>
        <r>
          <rPr>
            <sz val="9"/>
            <color indexed="81"/>
            <rFont val="Tahoma"/>
            <family val="2"/>
          </rPr>
          <t xml:space="preserve">
From Table 2, fw increases to 1.0 due to the rainfall event generated water infiltration of 6 mm.</t>
        </r>
      </text>
    </comment>
  </commentList>
</comments>
</file>

<file path=xl/sharedStrings.xml><?xml version="1.0" encoding="utf-8"?>
<sst xmlns="http://schemas.openxmlformats.org/spreadsheetml/2006/main" count="122" uniqueCount="50">
  <si>
    <t>Day</t>
  </si>
  <si>
    <t>Zr</t>
  </si>
  <si>
    <t>RAW</t>
  </si>
  <si>
    <t>P-RO</t>
  </si>
  <si>
    <t>Ks</t>
  </si>
  <si>
    <t>Kcb</t>
  </si>
  <si>
    <t>Ke</t>
  </si>
  <si>
    <t>Kc</t>
  </si>
  <si>
    <t>DP</t>
  </si>
  <si>
    <t>m</t>
  </si>
  <si>
    <t>mm</t>
  </si>
  <si>
    <t>-</t>
  </si>
  <si>
    <t>ET0</t>
  </si>
  <si>
    <t>Dr_Begin</t>
  </si>
  <si>
    <t>Dr_End</t>
  </si>
  <si>
    <t>mm/day</t>
  </si>
  <si>
    <t>Begin</t>
  </si>
  <si>
    <t>Assumptions</t>
  </si>
  <si>
    <t>Pre-calculation</t>
  </si>
  <si>
    <t>TAW (mm) = 1000 * (0.23 - 0.10) * Zr</t>
  </si>
  <si>
    <t>RAW (mm) = 0.6 * TAW = 78 * Zr</t>
  </si>
  <si>
    <t>Dr_Begin on day 1 (mm) = RAW = 78 * Zr = 78 * 0.3 = 23</t>
  </si>
  <si>
    <t>Irr</t>
  </si>
  <si>
    <t>ET0 is calculated using a PET equation such as the Penman-Monteith equation (FAO-56 Method) and the Hargreaves Equation.</t>
  </si>
  <si>
    <t>All irrigations and precipitations occur early in the day.</t>
  </si>
  <si>
    <t>The basal crop coefficient (Kcb) of 0.30 is given, and it is assumed to increase everyday by 0.1.</t>
  </si>
  <si>
    <t>The field capacity (FC) and wilting point (WP) of a soil of interest are 23% and 10%, respectively.</t>
  </si>
  <si>
    <t>Kr</t>
  </si>
  <si>
    <t>1-fc</t>
  </si>
  <si>
    <t>fw</t>
  </si>
  <si>
    <t>few</t>
  </si>
  <si>
    <t>Etca</t>
  </si>
  <si>
    <t>Kcmax</t>
  </si>
  <si>
    <t>The texture of soil is assumed to be sandy loam.</t>
  </si>
  <si>
    <t>The texture of soil is assumed to be sandy.</t>
  </si>
  <si>
    <t>The field capacity (FC) and wilting point (WP) of a soil of interest are 10% and 5%, respectively.</t>
  </si>
  <si>
    <t>TAW (mm) = 1000 * (0.10 - 0.05) * Zr</t>
  </si>
  <si>
    <t>RAW (mm) = 0.6 * TAW = 30 * Zr</t>
  </si>
  <si>
    <t>Dr_Begin on day 1 (mm) = RAW = 30 * Zr = 30 * 0.3 = 9</t>
  </si>
  <si>
    <t>Reference</t>
  </si>
  <si>
    <t>Allen, R.G., Pereira, L.S., Raes, D. and Smith, M., 1998. FAO Irrigation and drainage paper No. 56. Rome: Food and Agriculture Organization of the United Nations, 56, pp.97-156.</t>
  </si>
  <si>
    <t>The amount of readily evaporable soil water (REW) is assumed to be 8 mm based on the soil texture (sandy loam) (Table 19 of Allen et al. (1998)).</t>
  </si>
  <si>
    <t>The amount of readily evaporable soil water (REW) is assumed to be 4 mm based on the soil texture (sandy loam) (Table 19 of Allen et al. (1998)).</t>
  </si>
  <si>
    <t>The root zone depletion (Dr_End) at the beginning of day 1 (Dr,i-1) is equal to RAW.</t>
  </si>
  <si>
    <t>Water is to be applied when RAW is depleted.</t>
  </si>
  <si>
    <t>The depletion factor (p) is set to 0.6.</t>
  </si>
  <si>
    <t>The depth of the root zone (Zr) on day 1 is set to 0.3 m and increases to 0.35 m by day 10.</t>
  </si>
  <si>
    <t>The depth of the surface soil layer that is subject to drying by evaporation is assumed to be 0.10 m (usually 0.10 to 0.15 m).</t>
  </si>
  <si>
    <t>The amount of the total evaporable water that can be evaporated from the soil (TEW) is calculated to 18 mm (= 1000 * (0.23 - 0.5 * 0.10) * 0.10) using Equation (6) of the EDIS paper.</t>
  </si>
  <si>
    <t>The amount of the total evaporable water that can be evaporated from the soil (TEW) is calculated to 7.5 mm (= 1000 * (0.10 - 0.5 * 0.05) * 0.10) using Equation (6) of the EDIS paper.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</si>
</sst>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3">
    <xf numFmtId="0" fontId="0" fillId="0" borderId="0" xfId="0"/>
    <xf numFmtId="164" fontId="0" fillId="0" borderId="0" xfId="0" applyNumberFormat="1"/>
    <xf numFmtId="164" fontId="0" fillId="0" borderId="0" xfId="0" quotePrefix="1" applyNumberFormat="1" applyAlignment="1">
      <alignment horizontal="center"/>
    </xf>
    <xf numFmtId="1" fontId="0" fillId="0" borderId="0" xfId="0" applyNumberFormat="1"/>
    <xf numFmtId="2" fontId="0" fillId="0" borderId="0" xfId="0" applyNumberFormat="1"/>
    <xf numFmtId="2" fontId="0" fillId="0" borderId="0" xfId="0" quotePrefix="1" applyNumberFormat="1" applyAlignment="1">
      <alignment horizontal="center"/>
    </xf>
    <xf numFmtId="1" fontId="0" fillId="0" borderId="0" xfId="0" quotePrefix="1" applyNumberFormat="1" applyAlignment="1">
      <alignment horizontal="center"/>
    </xf>
    <xf numFmtId="2" fontId="0" fillId="0" borderId="0" xfId="0" quotePrefix="1" applyNumberFormat="1"/>
    <xf numFmtId="164" fontId="0" fillId="2" borderId="0" xfId="0" applyNumberFormat="1" applyFill="1"/>
    <xf numFmtId="2" fontId="0" fillId="2" borderId="0" xfId="0" applyNumberFormat="1" applyFill="1"/>
    <xf numFmtId="164" fontId="0" fillId="0" borderId="0" xfId="0" quotePrefix="1" applyNumberFormat="1" applyAlignment="1">
      <alignment horizontal="right"/>
    </xf>
    <xf numFmtId="164" fontId="0" fillId="0" borderId="0" xfId="0" applyNumberFormat="1" applyFill="1"/>
    <xf numFmtId="1" fontId="0" fillId="0"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5"/>
  <sheetViews>
    <sheetView workbookViewId="0"/>
  </sheetViews>
  <sheetFormatPr defaultRowHeight="15" x14ac:dyDescent="0.25"/>
  <cols>
    <col min="1" max="1" width="9.140625" style="3"/>
    <col min="2" max="2" width="14.42578125" style="3" customWidth="1"/>
    <col min="3" max="3" width="6" style="3" bestFit="1" customWidth="1"/>
    <col min="4" max="4" width="9.140625" style="1" customWidth="1"/>
    <col min="5" max="5" width="9.140625" style="4"/>
    <col min="6" max="13" width="9.140625" style="3"/>
    <col min="14" max="18" width="9.140625" style="4"/>
    <col min="19" max="19" width="9.140625" style="1"/>
    <col min="20" max="20" width="9.140625" style="3" customWidth="1"/>
    <col min="21" max="21" width="9.140625" style="3"/>
  </cols>
  <sheetData>
    <row r="1" spans="1:19" x14ac:dyDescent="0.25">
      <c r="A1" s="3" t="s">
        <v>17</v>
      </c>
    </row>
    <row r="2" spans="1:19" x14ac:dyDescent="0.25">
      <c r="A2" s="3">
        <v>1</v>
      </c>
      <c r="B2" s="12" t="s">
        <v>33</v>
      </c>
    </row>
    <row r="3" spans="1:19" x14ac:dyDescent="0.25">
      <c r="A3" s="3">
        <v>2</v>
      </c>
      <c r="B3" s="11" t="s">
        <v>23</v>
      </c>
      <c r="C3" s="1"/>
      <c r="D3" s="4"/>
      <c r="E3" s="3"/>
      <c r="M3" s="4"/>
      <c r="R3" s="1"/>
      <c r="S3" s="3"/>
    </row>
    <row r="4" spans="1:19" x14ac:dyDescent="0.25">
      <c r="A4" s="3">
        <v>3</v>
      </c>
      <c r="B4" s="11" t="s">
        <v>44</v>
      </c>
      <c r="C4" s="1"/>
      <c r="D4" s="4"/>
      <c r="E4" s="3"/>
      <c r="M4" s="4"/>
      <c r="R4" s="1"/>
      <c r="S4" s="3"/>
    </row>
    <row r="5" spans="1:19" x14ac:dyDescent="0.25">
      <c r="A5" s="3">
        <v>4</v>
      </c>
      <c r="B5" s="11" t="s">
        <v>45</v>
      </c>
      <c r="C5" s="1"/>
      <c r="D5" s="4"/>
      <c r="E5" s="3"/>
      <c r="M5" s="4"/>
      <c r="R5" s="1"/>
      <c r="S5" s="3"/>
    </row>
    <row r="6" spans="1:19" x14ac:dyDescent="0.25">
      <c r="A6" s="3">
        <v>5</v>
      </c>
      <c r="B6" s="11" t="s">
        <v>24</v>
      </c>
      <c r="C6" s="1"/>
      <c r="D6" s="4"/>
      <c r="E6" s="3"/>
      <c r="M6" s="4"/>
      <c r="R6" s="1"/>
      <c r="S6" s="3"/>
    </row>
    <row r="7" spans="1:19" x14ac:dyDescent="0.25">
      <c r="A7" s="3">
        <v>6</v>
      </c>
      <c r="B7" s="11" t="s">
        <v>46</v>
      </c>
      <c r="C7" s="1"/>
      <c r="D7" s="4"/>
      <c r="E7" s="3"/>
      <c r="M7" s="4"/>
      <c r="R7" s="1"/>
      <c r="S7" s="3"/>
    </row>
    <row r="8" spans="1:19" x14ac:dyDescent="0.25">
      <c r="A8" s="3">
        <v>7</v>
      </c>
      <c r="B8" s="11" t="s">
        <v>43</v>
      </c>
      <c r="C8" s="1"/>
      <c r="D8" s="4"/>
      <c r="E8" s="3"/>
      <c r="M8" s="4"/>
      <c r="R8" s="1"/>
      <c r="S8" s="3"/>
    </row>
    <row r="9" spans="1:19" x14ac:dyDescent="0.25">
      <c r="A9" s="3">
        <v>8</v>
      </c>
      <c r="B9" s="11" t="s">
        <v>26</v>
      </c>
      <c r="C9" s="1"/>
      <c r="D9" s="4"/>
      <c r="E9" s="3"/>
      <c r="M9" s="4"/>
      <c r="R9" s="1"/>
      <c r="S9" s="3"/>
    </row>
    <row r="10" spans="1:19" x14ac:dyDescent="0.25">
      <c r="A10" s="3">
        <v>9</v>
      </c>
      <c r="B10" s="12" t="s">
        <v>47</v>
      </c>
      <c r="C10" s="1"/>
      <c r="D10" s="4"/>
      <c r="E10" s="3"/>
      <c r="M10" s="4"/>
      <c r="R10" s="1"/>
      <c r="S10" s="3"/>
    </row>
    <row r="11" spans="1:19" x14ac:dyDescent="0.25">
      <c r="A11" s="3">
        <v>10</v>
      </c>
      <c r="B11" s="12" t="s">
        <v>48</v>
      </c>
      <c r="C11" s="1"/>
      <c r="D11" s="4"/>
      <c r="E11" s="3"/>
      <c r="M11" s="4"/>
      <c r="R11" s="1"/>
      <c r="S11" s="3"/>
    </row>
    <row r="12" spans="1:19" x14ac:dyDescent="0.25">
      <c r="A12" s="3">
        <v>11</v>
      </c>
      <c r="B12" s="11" t="s">
        <v>41</v>
      </c>
      <c r="C12" s="1"/>
      <c r="D12" s="4"/>
      <c r="E12" s="3"/>
      <c r="M12" s="4"/>
      <c r="R12" s="1"/>
      <c r="S12" s="3"/>
    </row>
    <row r="13" spans="1:19" x14ac:dyDescent="0.25">
      <c r="A13" s="3">
        <v>12</v>
      </c>
      <c r="B13" s="11" t="s">
        <v>25</v>
      </c>
      <c r="C13" s="1"/>
      <c r="D13" s="4"/>
      <c r="E13" s="3"/>
      <c r="M13" s="4"/>
      <c r="R13" s="1"/>
      <c r="S13" s="3"/>
    </row>
    <row r="14" spans="1:19" x14ac:dyDescent="0.25">
      <c r="B14" s="1"/>
      <c r="C14" s="1"/>
      <c r="D14" s="4"/>
      <c r="E14" s="3"/>
      <c r="M14" s="4"/>
      <c r="R14" s="1"/>
      <c r="S14" s="3"/>
    </row>
    <row r="15" spans="1:19" x14ac:dyDescent="0.25">
      <c r="A15" s="3" t="s">
        <v>18</v>
      </c>
      <c r="B15" s="1"/>
      <c r="C15" s="7"/>
      <c r="D15" s="4"/>
      <c r="E15" s="3"/>
      <c r="M15" s="4"/>
      <c r="R15" s="1"/>
      <c r="S15" s="3"/>
    </row>
    <row r="16" spans="1:19" x14ac:dyDescent="0.25">
      <c r="A16" s="3">
        <v>1</v>
      </c>
      <c r="B16" s="1" t="s">
        <v>19</v>
      </c>
      <c r="C16" s="7"/>
      <c r="E16" s="3"/>
      <c r="M16" s="4"/>
      <c r="R16" s="1"/>
      <c r="S16" s="3"/>
    </row>
    <row r="17" spans="1:21" x14ac:dyDescent="0.25">
      <c r="A17" s="3">
        <v>2</v>
      </c>
      <c r="B17" s="1" t="s">
        <v>20</v>
      </c>
      <c r="C17" s="7"/>
      <c r="E17" s="3"/>
      <c r="M17" s="4"/>
      <c r="R17" s="1"/>
      <c r="S17" s="3"/>
    </row>
    <row r="18" spans="1:21" x14ac:dyDescent="0.25">
      <c r="A18" s="3">
        <v>3</v>
      </c>
      <c r="B18" s="1" t="s">
        <v>21</v>
      </c>
      <c r="C18" s="1"/>
      <c r="E18" s="3"/>
      <c r="M18" s="4"/>
      <c r="R18" s="1"/>
      <c r="S18" s="3"/>
    </row>
    <row r="19" spans="1:21" x14ac:dyDescent="0.25">
      <c r="C19" s="1"/>
    </row>
    <row r="20" spans="1:21" x14ac:dyDescent="0.25">
      <c r="C20" s="3" t="s">
        <v>0</v>
      </c>
      <c r="D20" s="1" t="s">
        <v>12</v>
      </c>
      <c r="E20" s="4" t="s">
        <v>1</v>
      </c>
      <c r="F20" s="3" t="s">
        <v>2</v>
      </c>
      <c r="G20" s="3" t="s">
        <v>13</v>
      </c>
      <c r="H20" s="3" t="s">
        <v>3</v>
      </c>
      <c r="I20" s="3" t="s">
        <v>22</v>
      </c>
      <c r="J20" s="3" t="s">
        <v>28</v>
      </c>
      <c r="K20" s="3" t="s">
        <v>29</v>
      </c>
      <c r="L20" s="3" t="s">
        <v>30</v>
      </c>
      <c r="M20" s="3" t="s">
        <v>4</v>
      </c>
      <c r="N20" s="4" t="s">
        <v>5</v>
      </c>
      <c r="O20" s="4" t="s">
        <v>27</v>
      </c>
      <c r="P20" s="4" t="s">
        <v>32</v>
      </c>
      <c r="Q20" s="4" t="s">
        <v>6</v>
      </c>
      <c r="R20" s="4" t="s">
        <v>7</v>
      </c>
      <c r="S20" s="1" t="s">
        <v>31</v>
      </c>
      <c r="T20" s="3" t="s">
        <v>8</v>
      </c>
      <c r="U20" s="3" t="s">
        <v>14</v>
      </c>
    </row>
    <row r="21" spans="1:21" x14ac:dyDescent="0.25">
      <c r="D21" s="1" t="s">
        <v>15</v>
      </c>
      <c r="E21" s="4" t="s">
        <v>9</v>
      </c>
      <c r="F21" s="3" t="s">
        <v>10</v>
      </c>
      <c r="G21" s="3" t="s">
        <v>10</v>
      </c>
      <c r="H21" s="3" t="s">
        <v>10</v>
      </c>
      <c r="I21" s="3" t="s">
        <v>10</v>
      </c>
      <c r="S21" s="1" t="s">
        <v>10</v>
      </c>
      <c r="T21" s="3" t="s">
        <v>10</v>
      </c>
      <c r="U21" s="3" t="s">
        <v>10</v>
      </c>
    </row>
    <row r="22" spans="1:21" x14ac:dyDescent="0.25">
      <c r="C22" s="3" t="s">
        <v>16</v>
      </c>
      <c r="D22" s="2" t="s">
        <v>11</v>
      </c>
      <c r="E22" s="5" t="s">
        <v>11</v>
      </c>
      <c r="F22" s="6" t="s">
        <v>11</v>
      </c>
      <c r="G22" s="6" t="s">
        <v>11</v>
      </c>
      <c r="H22" s="6" t="s">
        <v>11</v>
      </c>
      <c r="I22" s="6" t="s">
        <v>11</v>
      </c>
      <c r="J22" s="6"/>
      <c r="K22" s="6"/>
      <c r="L22" s="6"/>
      <c r="M22" s="6" t="s">
        <v>11</v>
      </c>
      <c r="N22" s="5" t="s">
        <v>11</v>
      </c>
      <c r="O22" s="5" t="s">
        <v>11</v>
      </c>
      <c r="P22" s="5" t="s">
        <v>11</v>
      </c>
      <c r="Q22" s="5" t="s">
        <v>11</v>
      </c>
      <c r="R22" s="5" t="s">
        <v>11</v>
      </c>
      <c r="S22" s="10">
        <v>0</v>
      </c>
      <c r="T22" s="6" t="s">
        <v>11</v>
      </c>
      <c r="U22" s="8">
        <v>23</v>
      </c>
    </row>
    <row r="23" spans="1:21" x14ac:dyDescent="0.25">
      <c r="C23" s="3">
        <v>1</v>
      </c>
      <c r="D23" s="8">
        <v>4.5</v>
      </c>
      <c r="E23" s="9">
        <v>0.3</v>
      </c>
      <c r="F23" s="11">
        <f xml:space="preserve"> 0.6 * 1000 * (0.23 - 0.1) * E23</f>
        <v>23.4</v>
      </c>
      <c r="G23" s="8">
        <v>0</v>
      </c>
      <c r="H23" s="8">
        <v>0</v>
      </c>
      <c r="I23" s="1">
        <v>40</v>
      </c>
      <c r="J23" s="9">
        <v>0.92</v>
      </c>
      <c r="K23" s="9">
        <v>0.8</v>
      </c>
      <c r="L23" s="9">
        <v>0.8</v>
      </c>
      <c r="M23" s="4">
        <f>IF(G23&lt;F23,1, (1000 * (0.23 - 0.1) * E23 - G23) / (1000 * (0.23 - 0.1) * E23 - F23))</f>
        <v>1</v>
      </c>
      <c r="N23" s="9">
        <v>0.3</v>
      </c>
      <c r="O23" s="4">
        <f>IF(G23&lt;=8,1,IF(G23&lt;=18,(18-G23)/(18-8),1))</f>
        <v>1</v>
      </c>
      <c r="P23" s="9">
        <f xml:space="preserve"> MAX(1.2 + (0.04 * (1.6 - 2) - 0.004 * (35 - 45)) * (0.3 / 3)^0.3, N23 + 0.05)</f>
        <v>1.2120284936070544</v>
      </c>
      <c r="Q23" s="4">
        <f>MIN(O23*(P23-N23),L23*P23)</f>
        <v>0.9120284936070544</v>
      </c>
      <c r="R23" s="4">
        <f>N23+Q23</f>
        <v>1.2120284936070544</v>
      </c>
      <c r="S23" s="1">
        <f>R23*D23</f>
        <v>5.4541282212317448</v>
      </c>
      <c r="T23" s="1">
        <f>IF(H23+I23-S22-U22&gt;0,H23+I23-S22-U22,0)</f>
        <v>17</v>
      </c>
      <c r="U23" s="1">
        <f>U22-H23-I23-0+S23+T23</f>
        <v>5.4541282212317448</v>
      </c>
    </row>
    <row r="24" spans="1:21" x14ac:dyDescent="0.25">
      <c r="C24" s="3">
        <v>2</v>
      </c>
      <c r="D24" s="8">
        <v>5</v>
      </c>
      <c r="E24" s="9">
        <f t="shared" ref="E24:E31" si="0">($E$32-$E$23)/COUNT($C$24:$C$32)+$E23</f>
        <v>0.30555555555555552</v>
      </c>
      <c r="F24" s="1">
        <f xml:space="preserve"> 0.6 * 1000 * (0.23 - 0.1) * E24</f>
        <v>23.833333333333332</v>
      </c>
      <c r="G24" s="1">
        <f>IF(H24&gt;0,MAX(U23-H24,0),U23)</f>
        <v>5.4541282212317448</v>
      </c>
      <c r="H24" s="8">
        <v>0</v>
      </c>
      <c r="I24" s="1">
        <f>IF(G24 &gt;= F24,F24,0)</f>
        <v>0</v>
      </c>
      <c r="J24" s="9">
        <v>0.91</v>
      </c>
      <c r="K24" s="9">
        <v>0.8</v>
      </c>
      <c r="L24" s="9">
        <v>0.8</v>
      </c>
      <c r="M24" s="4">
        <f t="shared" ref="M24:M32" si="1">IF(G24&lt;F24,1, (1000 * (0.23 - 0.1) * E24 - G24) / (1000 * (0.23 - 0.1) * E24 - F24))</f>
        <v>1</v>
      </c>
      <c r="N24" s="9">
        <f>N23+0.01</f>
        <v>0.31</v>
      </c>
      <c r="O24" s="4">
        <f>IF(U23&lt;=8,1,IF(G24&lt;=18,(18-G24)/(18-8),1))</f>
        <v>1</v>
      </c>
      <c r="P24" s="9">
        <v>1.21</v>
      </c>
      <c r="Q24" s="4">
        <f t="shared" ref="Q24:Q32" si="2">MIN(O24*(P24-N24),L24*P24)</f>
        <v>0.89999999999999991</v>
      </c>
      <c r="R24" s="4">
        <f t="shared" ref="R24:R32" si="3">N24+Q24</f>
        <v>1.21</v>
      </c>
      <c r="S24" s="1">
        <f t="shared" ref="S24:S32" si="4">R24*D24</f>
        <v>6.05</v>
      </c>
      <c r="T24" s="1">
        <f t="shared" ref="T24:T32" si="5">IF(H24+I24-S24-U23&gt;0,H24+I24-S24-U23,0)</f>
        <v>0</v>
      </c>
      <c r="U24" s="1">
        <f t="shared" ref="U24:U32" si="6">U23-H24-I24-0+S24+T24</f>
        <v>11.504128221231745</v>
      </c>
    </row>
    <row r="25" spans="1:21" x14ac:dyDescent="0.25">
      <c r="C25" s="3">
        <v>3</v>
      </c>
      <c r="D25" s="8">
        <v>3.9</v>
      </c>
      <c r="E25" s="9">
        <f t="shared" si="0"/>
        <v>0.31111111111111106</v>
      </c>
      <c r="F25" s="1">
        <f t="shared" ref="F25:F32" si="7" xml:space="preserve"> 0.6 * 1000 * (0.23 - 0.1) * E25</f>
        <v>24.266666666666662</v>
      </c>
      <c r="G25" s="1">
        <f t="shared" ref="G25:G32" si="8">IF(H25&gt;0,MAX(U24-H25,0),U24)</f>
        <v>11.504128221231745</v>
      </c>
      <c r="H25" s="8">
        <v>0</v>
      </c>
      <c r="I25" s="1">
        <f t="shared" ref="I25:I32" si="9">IF(G25 &gt;= F25,F25,0)</f>
        <v>0</v>
      </c>
      <c r="J25" s="9">
        <v>0.91</v>
      </c>
      <c r="K25" s="9">
        <v>0.8</v>
      </c>
      <c r="L25" s="9">
        <v>0.8</v>
      </c>
      <c r="M25" s="4">
        <f t="shared" si="1"/>
        <v>1</v>
      </c>
      <c r="N25" s="9">
        <f t="shared" ref="N25:N31" si="10">N24+0.01</f>
        <v>0.32</v>
      </c>
      <c r="O25" s="4">
        <f t="shared" ref="O25:O32" si="11">IF(U24&lt;=8,1,IF(G25&lt;=18,(18-G25)/(18-8),1))</f>
        <v>0.64958717787682541</v>
      </c>
      <c r="P25" s="9">
        <v>1.4279999999999999</v>
      </c>
      <c r="Q25" s="4">
        <f t="shared" si="2"/>
        <v>0.71974259308752242</v>
      </c>
      <c r="R25" s="4">
        <f t="shared" si="3"/>
        <v>1.0397425930875224</v>
      </c>
      <c r="S25" s="1">
        <f t="shared" si="4"/>
        <v>4.0549961130413372</v>
      </c>
      <c r="T25" s="1">
        <f t="shared" si="5"/>
        <v>0</v>
      </c>
      <c r="U25" s="1">
        <f t="shared" si="6"/>
        <v>15.559124334273083</v>
      </c>
    </row>
    <row r="26" spans="1:21" x14ac:dyDescent="0.25">
      <c r="C26" s="3">
        <v>4</v>
      </c>
      <c r="D26" s="8">
        <v>4.2</v>
      </c>
      <c r="E26" s="9">
        <f t="shared" si="0"/>
        <v>0.3166666666666666</v>
      </c>
      <c r="F26" s="1">
        <f t="shared" si="7"/>
        <v>24.699999999999996</v>
      </c>
      <c r="G26" s="1">
        <f t="shared" si="8"/>
        <v>15.559124334273083</v>
      </c>
      <c r="H26" s="8">
        <v>0</v>
      </c>
      <c r="I26" s="1">
        <f t="shared" si="9"/>
        <v>0</v>
      </c>
      <c r="J26" s="9">
        <v>0.9</v>
      </c>
      <c r="K26" s="9">
        <v>0.8</v>
      </c>
      <c r="L26" s="9">
        <v>0.8</v>
      </c>
      <c r="M26" s="4">
        <f t="shared" si="1"/>
        <v>1</v>
      </c>
      <c r="N26" s="9">
        <f t="shared" si="10"/>
        <v>0.33</v>
      </c>
      <c r="O26" s="4">
        <f t="shared" si="11"/>
        <v>0.24408756657269173</v>
      </c>
      <c r="P26" s="9">
        <v>1.8460000000000001</v>
      </c>
      <c r="Q26" s="4">
        <f t="shared" si="2"/>
        <v>0.37003675092420069</v>
      </c>
      <c r="R26" s="4">
        <f t="shared" si="3"/>
        <v>0.7000367509242007</v>
      </c>
      <c r="S26" s="1">
        <f t="shared" si="4"/>
        <v>2.9401543538816433</v>
      </c>
      <c r="T26" s="1">
        <f t="shared" si="5"/>
        <v>0</v>
      </c>
      <c r="U26" s="1">
        <f t="shared" si="6"/>
        <v>18.499278688154725</v>
      </c>
    </row>
    <row r="27" spans="1:21" x14ac:dyDescent="0.25">
      <c r="C27" s="3">
        <v>5</v>
      </c>
      <c r="D27" s="8">
        <v>4.8</v>
      </c>
      <c r="E27" s="9">
        <f t="shared" si="0"/>
        <v>0.32222222222222213</v>
      </c>
      <c r="F27" s="1">
        <f t="shared" si="7"/>
        <v>25.133333333333326</v>
      </c>
      <c r="G27" s="1">
        <f t="shared" si="8"/>
        <v>18.499278688154725</v>
      </c>
      <c r="H27" s="8">
        <v>0</v>
      </c>
      <c r="I27" s="1">
        <f t="shared" si="9"/>
        <v>0</v>
      </c>
      <c r="J27" s="9">
        <v>0.89</v>
      </c>
      <c r="K27" s="9">
        <v>0.8</v>
      </c>
      <c r="L27" s="9">
        <v>0.8</v>
      </c>
      <c r="M27" s="4">
        <f t="shared" si="1"/>
        <v>1</v>
      </c>
      <c r="N27" s="9">
        <f t="shared" si="10"/>
        <v>0.34</v>
      </c>
      <c r="O27" s="4">
        <f t="shared" si="11"/>
        <v>1</v>
      </c>
      <c r="P27" s="9">
        <v>0.52</v>
      </c>
      <c r="Q27" s="4">
        <f t="shared" si="2"/>
        <v>0.18</v>
      </c>
      <c r="R27" s="4">
        <f t="shared" si="3"/>
        <v>0.52</v>
      </c>
      <c r="S27" s="1">
        <f t="shared" si="4"/>
        <v>2.496</v>
      </c>
      <c r="T27" s="1">
        <f t="shared" si="5"/>
        <v>0</v>
      </c>
      <c r="U27" s="1">
        <f t="shared" si="6"/>
        <v>20.995278688154723</v>
      </c>
    </row>
    <row r="28" spans="1:21" x14ac:dyDescent="0.25">
      <c r="C28" s="3">
        <v>6</v>
      </c>
      <c r="D28" s="8">
        <v>2.7</v>
      </c>
      <c r="E28" s="9">
        <f t="shared" si="0"/>
        <v>0.32777777777777767</v>
      </c>
      <c r="F28" s="1">
        <f t="shared" si="7"/>
        <v>25.566666666666659</v>
      </c>
      <c r="G28" s="1">
        <f t="shared" si="8"/>
        <v>14.995278688154723</v>
      </c>
      <c r="H28" s="8">
        <v>6</v>
      </c>
      <c r="I28" s="1">
        <f t="shared" si="9"/>
        <v>0</v>
      </c>
      <c r="J28" s="9">
        <v>0.89</v>
      </c>
      <c r="K28" s="9">
        <v>1</v>
      </c>
      <c r="L28" s="9">
        <v>0.89</v>
      </c>
      <c r="M28" s="4">
        <f t="shared" si="1"/>
        <v>1</v>
      </c>
      <c r="N28" s="9">
        <f t="shared" si="10"/>
        <v>0.35000000000000003</v>
      </c>
      <c r="O28" s="4">
        <f t="shared" si="11"/>
        <v>0.30047213118452765</v>
      </c>
      <c r="P28" s="9">
        <v>2.48</v>
      </c>
      <c r="Q28" s="4">
        <f t="shared" si="2"/>
        <v>0.64000563942304389</v>
      </c>
      <c r="R28" s="4">
        <f t="shared" si="3"/>
        <v>0.99000563942304387</v>
      </c>
      <c r="S28" s="1">
        <f t="shared" si="4"/>
        <v>2.6730152264422187</v>
      </c>
      <c r="T28" s="1">
        <f t="shared" si="5"/>
        <v>0</v>
      </c>
      <c r="U28" s="1">
        <f t="shared" si="6"/>
        <v>17.668293914596941</v>
      </c>
    </row>
    <row r="29" spans="1:21" x14ac:dyDescent="0.25">
      <c r="C29" s="3">
        <v>7</v>
      </c>
      <c r="D29" s="8">
        <v>5.8</v>
      </c>
      <c r="E29" s="9">
        <f t="shared" si="0"/>
        <v>0.3333333333333332</v>
      </c>
      <c r="F29" s="1">
        <f t="shared" si="7"/>
        <v>25.999999999999989</v>
      </c>
      <c r="G29" s="1">
        <f t="shared" si="8"/>
        <v>17.668293914596941</v>
      </c>
      <c r="H29" s="8">
        <v>0</v>
      </c>
      <c r="I29" s="1">
        <f t="shared" si="9"/>
        <v>0</v>
      </c>
      <c r="J29" s="9">
        <v>0.88</v>
      </c>
      <c r="K29" s="9">
        <v>1</v>
      </c>
      <c r="L29" s="9">
        <v>0.88</v>
      </c>
      <c r="M29" s="4">
        <f t="shared" si="1"/>
        <v>1</v>
      </c>
      <c r="N29" s="9">
        <f t="shared" si="10"/>
        <v>0.36000000000000004</v>
      </c>
      <c r="O29" s="4">
        <f t="shared" si="11"/>
        <v>3.3170608540305936E-2</v>
      </c>
      <c r="P29" s="9">
        <v>1.93</v>
      </c>
      <c r="Q29" s="4">
        <f t="shared" si="2"/>
        <v>5.2077855408280312E-2</v>
      </c>
      <c r="R29" s="4">
        <f t="shared" si="3"/>
        <v>0.41207785540828035</v>
      </c>
      <c r="S29" s="1">
        <f t="shared" si="4"/>
        <v>2.390051561368026</v>
      </c>
      <c r="T29" s="1">
        <f t="shared" si="5"/>
        <v>0</v>
      </c>
      <c r="U29" s="1">
        <f t="shared" si="6"/>
        <v>20.058345475964966</v>
      </c>
    </row>
    <row r="30" spans="1:21" x14ac:dyDescent="0.25">
      <c r="C30" s="3">
        <v>8</v>
      </c>
      <c r="D30" s="8">
        <v>5.0999999999999996</v>
      </c>
      <c r="E30" s="9">
        <f t="shared" si="0"/>
        <v>0.33888888888888874</v>
      </c>
      <c r="F30" s="1">
        <f t="shared" si="7"/>
        <v>26.433333333333323</v>
      </c>
      <c r="G30" s="1">
        <f t="shared" si="8"/>
        <v>20.058345475964966</v>
      </c>
      <c r="H30" s="8">
        <v>0</v>
      </c>
      <c r="I30" s="1">
        <f t="shared" si="9"/>
        <v>0</v>
      </c>
      <c r="J30" s="9">
        <v>0.87</v>
      </c>
      <c r="K30" s="9">
        <v>1</v>
      </c>
      <c r="L30" s="9">
        <v>0.87</v>
      </c>
      <c r="M30" s="4">
        <f t="shared" si="1"/>
        <v>1</v>
      </c>
      <c r="N30" s="9">
        <f t="shared" si="10"/>
        <v>0.37000000000000005</v>
      </c>
      <c r="O30" s="4">
        <f t="shared" si="11"/>
        <v>1</v>
      </c>
      <c r="P30" s="9">
        <v>0.54</v>
      </c>
      <c r="Q30" s="4">
        <f t="shared" si="2"/>
        <v>0.16999999999999998</v>
      </c>
      <c r="R30" s="4">
        <f t="shared" si="3"/>
        <v>0.54</v>
      </c>
      <c r="S30" s="1">
        <f t="shared" si="4"/>
        <v>2.754</v>
      </c>
      <c r="T30" s="1">
        <f t="shared" si="5"/>
        <v>0</v>
      </c>
      <c r="U30" s="1">
        <f t="shared" si="6"/>
        <v>22.812345475964968</v>
      </c>
    </row>
    <row r="31" spans="1:21" x14ac:dyDescent="0.25">
      <c r="C31" s="3">
        <v>9</v>
      </c>
      <c r="D31" s="8">
        <v>4.7</v>
      </c>
      <c r="E31" s="9">
        <f t="shared" si="0"/>
        <v>0.34444444444444428</v>
      </c>
      <c r="F31" s="1">
        <f t="shared" si="7"/>
        <v>26.866666666666653</v>
      </c>
      <c r="G31" s="1">
        <f t="shared" si="8"/>
        <v>22.812345475964968</v>
      </c>
      <c r="H31" s="8">
        <v>0</v>
      </c>
      <c r="I31" s="1">
        <f t="shared" si="9"/>
        <v>0</v>
      </c>
      <c r="J31" s="9">
        <v>0.87</v>
      </c>
      <c r="K31" s="9">
        <v>1</v>
      </c>
      <c r="L31" s="9">
        <v>0.87</v>
      </c>
      <c r="M31" s="4">
        <f t="shared" si="1"/>
        <v>1</v>
      </c>
      <c r="N31" s="9">
        <f t="shared" si="10"/>
        <v>0.38000000000000006</v>
      </c>
      <c r="O31" s="4">
        <f t="shared" si="11"/>
        <v>1</v>
      </c>
      <c r="P31" s="9">
        <v>0.5</v>
      </c>
      <c r="Q31" s="4">
        <f t="shared" si="2"/>
        <v>0.11999999999999994</v>
      </c>
      <c r="R31" s="4">
        <f t="shared" si="3"/>
        <v>0.5</v>
      </c>
      <c r="S31" s="1">
        <f t="shared" si="4"/>
        <v>2.35</v>
      </c>
      <c r="T31" s="1">
        <f t="shared" si="5"/>
        <v>0</v>
      </c>
      <c r="U31" s="1">
        <f t="shared" si="6"/>
        <v>25.162345475964969</v>
      </c>
    </row>
    <row r="32" spans="1:21" x14ac:dyDescent="0.25">
      <c r="C32" s="3">
        <v>10</v>
      </c>
      <c r="D32" s="8">
        <v>5.2</v>
      </c>
      <c r="E32" s="9">
        <v>0.35</v>
      </c>
      <c r="F32" s="1">
        <f t="shared" si="7"/>
        <v>27.299999999999997</v>
      </c>
      <c r="G32" s="1">
        <f t="shared" si="8"/>
        <v>25.162345475964969</v>
      </c>
      <c r="H32" s="8">
        <v>0</v>
      </c>
      <c r="I32" s="1">
        <f t="shared" si="9"/>
        <v>0</v>
      </c>
      <c r="J32" s="9">
        <v>0.86</v>
      </c>
      <c r="K32" s="9">
        <v>1</v>
      </c>
      <c r="L32" s="9">
        <v>0.86</v>
      </c>
      <c r="M32" s="4">
        <f t="shared" si="1"/>
        <v>1</v>
      </c>
      <c r="N32" s="9">
        <v>0.39</v>
      </c>
      <c r="O32" s="4">
        <f t="shared" si="11"/>
        <v>1</v>
      </c>
      <c r="P32" s="9">
        <v>1.2</v>
      </c>
      <c r="Q32" s="4">
        <f t="shared" si="2"/>
        <v>0.80999999999999994</v>
      </c>
      <c r="R32" s="4">
        <f t="shared" si="3"/>
        <v>1.2</v>
      </c>
      <c r="S32" s="1">
        <f t="shared" si="4"/>
        <v>6.24</v>
      </c>
      <c r="T32" s="1">
        <f t="shared" si="5"/>
        <v>0</v>
      </c>
      <c r="U32" s="1">
        <f t="shared" si="6"/>
        <v>31.402345475964971</v>
      </c>
    </row>
    <row r="34" spans="1:1" x14ac:dyDescent="0.25">
      <c r="A34" s="3" t="s">
        <v>39</v>
      </c>
    </row>
    <row r="35" spans="1:1" x14ac:dyDescent="0.25">
      <c r="A35" t="s">
        <v>40</v>
      </c>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5"/>
  <sheetViews>
    <sheetView tabSelected="1" workbookViewId="0"/>
  </sheetViews>
  <sheetFormatPr defaultRowHeight="15" x14ac:dyDescent="0.25"/>
  <cols>
    <col min="1" max="1" width="9.140625" style="3"/>
    <col min="2" max="2" width="14.42578125" style="3" customWidth="1"/>
    <col min="3" max="3" width="6" style="3" bestFit="1" customWidth="1"/>
    <col min="4" max="4" width="9.140625" style="1" customWidth="1"/>
    <col min="5" max="5" width="9.140625" style="4"/>
    <col min="6" max="13" width="9.140625" style="3"/>
    <col min="14" max="18" width="9.140625" style="4"/>
    <col min="19" max="19" width="9.140625" style="1"/>
    <col min="20" max="20" width="9.140625" style="3" customWidth="1"/>
    <col min="21" max="21" width="9.140625" style="3"/>
  </cols>
  <sheetData>
    <row r="1" spans="1:19" x14ac:dyDescent="0.25">
      <c r="A1" s="3" t="s">
        <v>17</v>
      </c>
    </row>
    <row r="2" spans="1:19" x14ac:dyDescent="0.25">
      <c r="A2" s="3">
        <v>1</v>
      </c>
      <c r="B2" s="12" t="s">
        <v>34</v>
      </c>
    </row>
    <row r="3" spans="1:19" x14ac:dyDescent="0.25">
      <c r="A3" s="3">
        <v>2</v>
      </c>
      <c r="B3" s="11" t="s">
        <v>23</v>
      </c>
      <c r="C3" s="1"/>
      <c r="D3" s="4"/>
      <c r="E3" s="3"/>
      <c r="M3" s="4"/>
      <c r="R3" s="1"/>
      <c r="S3" s="3"/>
    </row>
    <row r="4" spans="1:19" x14ac:dyDescent="0.25">
      <c r="A4" s="3">
        <v>3</v>
      </c>
      <c r="B4" s="11" t="s">
        <v>44</v>
      </c>
      <c r="C4" s="1"/>
      <c r="D4" s="4"/>
      <c r="E4" s="3"/>
      <c r="M4" s="4"/>
      <c r="R4" s="1"/>
      <c r="S4" s="3"/>
    </row>
    <row r="5" spans="1:19" x14ac:dyDescent="0.25">
      <c r="A5" s="3">
        <v>4</v>
      </c>
      <c r="B5" s="11" t="s">
        <v>45</v>
      </c>
      <c r="C5" s="1"/>
      <c r="D5" s="4"/>
      <c r="E5" s="3"/>
      <c r="M5" s="4"/>
      <c r="R5" s="1"/>
      <c r="S5" s="3"/>
    </row>
    <row r="6" spans="1:19" x14ac:dyDescent="0.25">
      <c r="A6" s="3">
        <v>5</v>
      </c>
      <c r="B6" s="11" t="s">
        <v>24</v>
      </c>
      <c r="C6" s="1"/>
      <c r="D6" s="4"/>
      <c r="E6" s="3"/>
      <c r="M6" s="4"/>
      <c r="R6" s="1"/>
      <c r="S6" s="3"/>
    </row>
    <row r="7" spans="1:19" x14ac:dyDescent="0.25">
      <c r="A7" s="3">
        <v>6</v>
      </c>
      <c r="B7" s="11" t="s">
        <v>46</v>
      </c>
      <c r="C7" s="1"/>
      <c r="D7" s="4"/>
      <c r="E7" s="3"/>
      <c r="M7" s="4"/>
      <c r="R7" s="1"/>
      <c r="S7" s="3"/>
    </row>
    <row r="8" spans="1:19" x14ac:dyDescent="0.25">
      <c r="A8" s="3">
        <v>7</v>
      </c>
      <c r="B8" s="11" t="s">
        <v>43</v>
      </c>
      <c r="C8" s="1"/>
      <c r="D8" s="4"/>
      <c r="E8" s="3"/>
      <c r="M8" s="4"/>
      <c r="R8" s="1"/>
      <c r="S8" s="3"/>
    </row>
    <row r="9" spans="1:19" x14ac:dyDescent="0.25">
      <c r="A9" s="3">
        <v>8</v>
      </c>
      <c r="B9" s="11" t="s">
        <v>35</v>
      </c>
      <c r="C9" s="1"/>
      <c r="D9" s="4"/>
      <c r="E9" s="3"/>
      <c r="M9" s="4"/>
      <c r="R9" s="1"/>
      <c r="S9" s="3"/>
    </row>
    <row r="10" spans="1:19" x14ac:dyDescent="0.25">
      <c r="A10" s="3">
        <v>9</v>
      </c>
      <c r="B10" s="12" t="s">
        <v>47</v>
      </c>
      <c r="C10" s="1"/>
      <c r="D10" s="4"/>
      <c r="E10" s="3"/>
      <c r="M10" s="4"/>
      <c r="R10" s="1"/>
      <c r="S10" s="3"/>
    </row>
    <row r="11" spans="1:19" x14ac:dyDescent="0.25">
      <c r="A11" s="3">
        <v>10</v>
      </c>
      <c r="B11" s="12" t="s">
        <v>49</v>
      </c>
      <c r="C11" s="1"/>
      <c r="D11" s="4"/>
      <c r="E11" s="3"/>
      <c r="M11" s="4"/>
      <c r="R11" s="1"/>
      <c r="S11" s="3"/>
    </row>
    <row r="12" spans="1:19" x14ac:dyDescent="0.25">
      <c r="A12" s="3">
        <v>11</v>
      </c>
      <c r="B12" s="11" t="s">
        <v>42</v>
      </c>
      <c r="C12" s="1"/>
      <c r="D12" s="4"/>
      <c r="E12" s="3"/>
      <c r="M12" s="4"/>
      <c r="R12" s="1"/>
      <c r="S12" s="3"/>
    </row>
    <row r="13" spans="1:19" x14ac:dyDescent="0.25">
      <c r="A13" s="3">
        <v>12</v>
      </c>
      <c r="B13" s="11" t="s">
        <v>25</v>
      </c>
      <c r="C13" s="1"/>
      <c r="D13" s="4"/>
      <c r="E13" s="3"/>
      <c r="M13" s="4"/>
      <c r="R13" s="1"/>
      <c r="S13" s="3"/>
    </row>
    <row r="14" spans="1:19" x14ac:dyDescent="0.25">
      <c r="B14" s="1"/>
      <c r="C14" s="1"/>
      <c r="D14" s="4"/>
      <c r="E14" s="3"/>
      <c r="M14" s="4"/>
      <c r="R14" s="1"/>
      <c r="S14" s="3"/>
    </row>
    <row r="15" spans="1:19" x14ac:dyDescent="0.25">
      <c r="A15" s="3" t="s">
        <v>18</v>
      </c>
      <c r="B15" s="1"/>
      <c r="C15" s="7"/>
      <c r="D15" s="4"/>
      <c r="E15" s="3"/>
      <c r="M15" s="4"/>
      <c r="R15" s="1"/>
      <c r="S15" s="3"/>
    </row>
    <row r="16" spans="1:19" x14ac:dyDescent="0.25">
      <c r="A16" s="3">
        <v>1</v>
      </c>
      <c r="B16" s="1" t="s">
        <v>36</v>
      </c>
      <c r="C16" s="7"/>
      <c r="E16" s="3"/>
      <c r="M16" s="4"/>
      <c r="R16" s="1"/>
      <c r="S16" s="3"/>
    </row>
    <row r="17" spans="1:21" x14ac:dyDescent="0.25">
      <c r="A17" s="3">
        <v>2</v>
      </c>
      <c r="B17" s="1" t="s">
        <v>37</v>
      </c>
      <c r="C17" s="7"/>
      <c r="E17" s="3"/>
      <c r="M17" s="4"/>
      <c r="R17" s="1"/>
      <c r="S17" s="3"/>
    </row>
    <row r="18" spans="1:21" x14ac:dyDescent="0.25">
      <c r="A18" s="3">
        <v>3</v>
      </c>
      <c r="B18" s="1" t="s">
        <v>38</v>
      </c>
      <c r="C18" s="1"/>
      <c r="E18" s="3"/>
      <c r="M18" s="4"/>
      <c r="R18" s="1"/>
      <c r="S18" s="3"/>
    </row>
    <row r="19" spans="1:21" x14ac:dyDescent="0.25">
      <c r="C19" s="1"/>
    </row>
    <row r="20" spans="1:21" x14ac:dyDescent="0.25">
      <c r="C20" s="3" t="s">
        <v>0</v>
      </c>
      <c r="D20" s="1" t="s">
        <v>12</v>
      </c>
      <c r="E20" s="4" t="s">
        <v>1</v>
      </c>
      <c r="F20" s="3" t="s">
        <v>2</v>
      </c>
      <c r="G20" s="3" t="s">
        <v>13</v>
      </c>
      <c r="H20" s="3" t="s">
        <v>3</v>
      </c>
      <c r="I20" s="3" t="s">
        <v>22</v>
      </c>
      <c r="J20" s="3" t="s">
        <v>28</v>
      </c>
      <c r="K20" s="3" t="s">
        <v>29</v>
      </c>
      <c r="L20" s="3" t="s">
        <v>30</v>
      </c>
      <c r="M20" s="3" t="s">
        <v>4</v>
      </c>
      <c r="N20" s="4" t="s">
        <v>5</v>
      </c>
      <c r="O20" s="4" t="s">
        <v>27</v>
      </c>
      <c r="P20" s="4" t="s">
        <v>32</v>
      </c>
      <c r="Q20" s="4" t="s">
        <v>6</v>
      </c>
      <c r="R20" s="4" t="s">
        <v>7</v>
      </c>
      <c r="S20" s="1" t="s">
        <v>31</v>
      </c>
      <c r="T20" s="3" t="s">
        <v>8</v>
      </c>
      <c r="U20" s="3" t="s">
        <v>14</v>
      </c>
    </row>
    <row r="21" spans="1:21" x14ac:dyDescent="0.25">
      <c r="D21" s="1" t="s">
        <v>15</v>
      </c>
      <c r="E21" s="4" t="s">
        <v>9</v>
      </c>
      <c r="F21" s="3" t="s">
        <v>10</v>
      </c>
      <c r="G21" s="3" t="s">
        <v>10</v>
      </c>
      <c r="H21" s="3" t="s">
        <v>10</v>
      </c>
      <c r="I21" s="3" t="s">
        <v>10</v>
      </c>
      <c r="S21" s="1" t="s">
        <v>10</v>
      </c>
      <c r="T21" s="3" t="s">
        <v>10</v>
      </c>
      <c r="U21" s="3" t="s">
        <v>10</v>
      </c>
    </row>
    <row r="22" spans="1:21" x14ac:dyDescent="0.25">
      <c r="C22" s="3" t="s">
        <v>16</v>
      </c>
      <c r="D22" s="2" t="s">
        <v>11</v>
      </c>
      <c r="E22" s="5" t="s">
        <v>11</v>
      </c>
      <c r="F22" s="6" t="s">
        <v>11</v>
      </c>
      <c r="G22" s="6" t="s">
        <v>11</v>
      </c>
      <c r="H22" s="6" t="s">
        <v>11</v>
      </c>
      <c r="I22" s="6" t="s">
        <v>11</v>
      </c>
      <c r="J22" s="6"/>
      <c r="K22" s="6"/>
      <c r="L22" s="6"/>
      <c r="M22" s="6" t="s">
        <v>11</v>
      </c>
      <c r="N22" s="5" t="s">
        <v>11</v>
      </c>
      <c r="O22" s="5" t="s">
        <v>11</v>
      </c>
      <c r="P22" s="5" t="s">
        <v>11</v>
      </c>
      <c r="Q22" s="5" t="s">
        <v>11</v>
      </c>
      <c r="R22" s="5" t="s">
        <v>11</v>
      </c>
      <c r="S22" s="10">
        <v>0</v>
      </c>
      <c r="T22" s="6" t="s">
        <v>11</v>
      </c>
      <c r="U22" s="8">
        <v>9</v>
      </c>
    </row>
    <row r="23" spans="1:21" x14ac:dyDescent="0.25">
      <c r="C23" s="3">
        <v>1</v>
      </c>
      <c r="D23" s="8">
        <v>4.5</v>
      </c>
      <c r="E23" s="9">
        <v>0.3</v>
      </c>
      <c r="F23" s="11">
        <f xml:space="preserve"> 0.6 * 1000 * (0.1 - 0.05) * E23</f>
        <v>9</v>
      </c>
      <c r="G23" s="8">
        <v>0</v>
      </c>
      <c r="H23" s="8">
        <v>0</v>
      </c>
      <c r="I23" s="1">
        <v>40</v>
      </c>
      <c r="J23" s="9">
        <v>0.92</v>
      </c>
      <c r="K23" s="9">
        <v>0.8</v>
      </c>
      <c r="L23" s="9">
        <v>0.8</v>
      </c>
      <c r="M23" s="4">
        <f>IF(G23&lt;F23,1, (1000 * (0.1 - 0.05) * E23 - G23) / (1000 * (0.1 - 0.05) * E23 - F23))</f>
        <v>1</v>
      </c>
      <c r="N23" s="9">
        <v>0.3</v>
      </c>
      <c r="O23" s="4">
        <f>IF(G23&lt;=4,1,IF(G23&lt;=7.5,(7.5-G23)/(7.5-4),1))</f>
        <v>1</v>
      </c>
      <c r="P23" s="9">
        <f xml:space="preserve"> MAX(1.2 + (0.04 * (1.6 - 2) - 0.004 * (35 - 45)) * (0.3 / 3)^0.3, N23 + 0.05)</f>
        <v>1.2120284936070544</v>
      </c>
      <c r="Q23" s="4">
        <f>MIN(O23*(P23-N23),L23*P23)</f>
        <v>0.9120284936070544</v>
      </c>
      <c r="R23" s="4">
        <f>N23+Q23</f>
        <v>1.2120284936070544</v>
      </c>
      <c r="S23" s="1">
        <f>R23*D23</f>
        <v>5.4541282212317448</v>
      </c>
      <c r="T23" s="1">
        <f>IF(H23+I23-S22-U22&gt;0,H23+I23-S22-U22,0)</f>
        <v>31</v>
      </c>
      <c r="U23" s="1">
        <f>U22-H23-I23-0+S23+T23</f>
        <v>5.4541282212317448</v>
      </c>
    </row>
    <row r="24" spans="1:21" x14ac:dyDescent="0.25">
      <c r="C24" s="3">
        <v>2</v>
      </c>
      <c r="D24" s="8">
        <v>5</v>
      </c>
      <c r="E24" s="9">
        <f t="shared" ref="E24:E31" si="0">($E$32-$E$23)/COUNT($C$24:$C$32)+$E23</f>
        <v>0.30555555555555552</v>
      </c>
      <c r="F24" s="1">
        <f t="shared" ref="F24:F32" si="1" xml:space="preserve"> 0.6 * 1000 * (0.1 - 0.05) * E24</f>
        <v>9.1666666666666661</v>
      </c>
      <c r="G24" s="1">
        <f>IF(H24&gt;0,MAX(U23-H24,0),U23)</f>
        <v>5.4541282212317448</v>
      </c>
      <c r="H24" s="8">
        <v>0</v>
      </c>
      <c r="I24" s="1">
        <f>IF(G24 &gt;= F24,F24,0)</f>
        <v>0</v>
      </c>
      <c r="J24" s="9">
        <v>0.91</v>
      </c>
      <c r="K24" s="9">
        <v>0.8</v>
      </c>
      <c r="L24" s="9">
        <v>0.8</v>
      </c>
      <c r="M24" s="4">
        <f t="shared" ref="M24:M32" si="2">IF(G24&lt;F24,1, (1000 * (0.1 - 0.05) * E24 - G24) / (1000 * (0.1 - 0.05) * E24 - F24))</f>
        <v>1</v>
      </c>
      <c r="N24" s="9">
        <f>N23+0.01</f>
        <v>0.31</v>
      </c>
      <c r="O24" s="4">
        <f t="shared" ref="O24:O32" si="3">IF(G24&lt;=4,1,IF(G24&lt;=7.5,(7.5-G24)/(7.5-4),1))</f>
        <v>0.58453479393378716</v>
      </c>
      <c r="P24" s="9">
        <v>1.21</v>
      </c>
      <c r="Q24" s="4">
        <f t="shared" ref="Q24:Q32" si="4">MIN(O24*(P24-N24),L24*P24)</f>
        <v>0.52608131454040841</v>
      </c>
      <c r="R24" s="4">
        <f t="shared" ref="R24:R32" si="5">N24+Q24</f>
        <v>0.83608131454040846</v>
      </c>
      <c r="S24" s="1">
        <f t="shared" ref="S24:S32" si="6">R24*D24</f>
        <v>4.1804065727020419</v>
      </c>
      <c r="T24" s="1">
        <f t="shared" ref="T24:T32" si="7">IF(H24+I24-S24-U23&gt;0,H24+I24-S24-U23,0)</f>
        <v>0</v>
      </c>
      <c r="U24" s="1">
        <f t="shared" ref="U24:U32" si="8">U23-H24-I24-0+S24+T24</f>
        <v>9.6345347939337866</v>
      </c>
    </row>
    <row r="25" spans="1:21" x14ac:dyDescent="0.25">
      <c r="C25" s="3">
        <v>3</v>
      </c>
      <c r="D25" s="8">
        <v>3.9</v>
      </c>
      <c r="E25" s="9">
        <f t="shared" si="0"/>
        <v>0.31111111111111106</v>
      </c>
      <c r="F25" s="1">
        <f t="shared" si="1"/>
        <v>9.3333333333333321</v>
      </c>
      <c r="G25" s="1">
        <f t="shared" ref="G25:G32" si="9">IF(H25&gt;0,MAX(U24-H25,0),U24)</f>
        <v>9.6345347939337866</v>
      </c>
      <c r="H25" s="8">
        <v>0</v>
      </c>
      <c r="I25" s="1">
        <f t="shared" ref="I25:I32" si="10">IF(G25 &gt;= F25,F25,0)</f>
        <v>9.3333333333333321</v>
      </c>
      <c r="J25" s="9">
        <v>0.91</v>
      </c>
      <c r="K25" s="9">
        <v>0.8</v>
      </c>
      <c r="L25" s="9">
        <v>0.8</v>
      </c>
      <c r="M25" s="4">
        <f t="shared" si="2"/>
        <v>0.9515926224034984</v>
      </c>
      <c r="N25" s="9">
        <f t="shared" ref="N25:N31" si="11">N24+0.01</f>
        <v>0.32</v>
      </c>
      <c r="O25" s="4">
        <f t="shared" si="3"/>
        <v>1</v>
      </c>
      <c r="P25" s="9">
        <v>1.4279999999999999</v>
      </c>
      <c r="Q25" s="4">
        <f t="shared" si="4"/>
        <v>1.1079999999999999</v>
      </c>
      <c r="R25" s="4">
        <f t="shared" si="5"/>
        <v>1.4279999999999999</v>
      </c>
      <c r="S25" s="1">
        <f t="shared" si="6"/>
        <v>5.5691999999999995</v>
      </c>
      <c r="T25" s="1">
        <f t="shared" si="7"/>
        <v>0</v>
      </c>
      <c r="U25" s="1">
        <f t="shared" si="8"/>
        <v>5.870401460600454</v>
      </c>
    </row>
    <row r="26" spans="1:21" x14ac:dyDescent="0.25">
      <c r="C26" s="3">
        <v>4</v>
      </c>
      <c r="D26" s="8">
        <v>4.2</v>
      </c>
      <c r="E26" s="9">
        <f t="shared" si="0"/>
        <v>0.3166666666666666</v>
      </c>
      <c r="F26" s="1">
        <f t="shared" si="1"/>
        <v>9.4999999999999982</v>
      </c>
      <c r="G26" s="1">
        <f t="shared" si="9"/>
        <v>5.870401460600454</v>
      </c>
      <c r="H26" s="8">
        <v>0</v>
      </c>
      <c r="I26" s="1">
        <f t="shared" si="10"/>
        <v>0</v>
      </c>
      <c r="J26" s="9">
        <v>0.9</v>
      </c>
      <c r="K26" s="9">
        <v>0.8</v>
      </c>
      <c r="L26" s="9">
        <v>0.8</v>
      </c>
      <c r="M26" s="4">
        <f t="shared" si="2"/>
        <v>1</v>
      </c>
      <c r="N26" s="9">
        <f t="shared" si="11"/>
        <v>0.33</v>
      </c>
      <c r="O26" s="4">
        <f t="shared" si="3"/>
        <v>0.4655995826855846</v>
      </c>
      <c r="P26" s="9">
        <v>1.8460000000000001</v>
      </c>
      <c r="Q26" s="4">
        <f t="shared" si="4"/>
        <v>0.70584896735134628</v>
      </c>
      <c r="R26" s="4">
        <f t="shared" si="5"/>
        <v>1.0358489673513462</v>
      </c>
      <c r="S26" s="1">
        <f t="shared" si="6"/>
        <v>4.3505656628756544</v>
      </c>
      <c r="T26" s="1">
        <f t="shared" si="7"/>
        <v>0</v>
      </c>
      <c r="U26" s="1">
        <f t="shared" si="8"/>
        <v>10.220967123476107</v>
      </c>
    </row>
    <row r="27" spans="1:21" x14ac:dyDescent="0.25">
      <c r="C27" s="3">
        <v>5</v>
      </c>
      <c r="D27" s="8">
        <v>4.8</v>
      </c>
      <c r="E27" s="9">
        <f t="shared" si="0"/>
        <v>0.32222222222222213</v>
      </c>
      <c r="F27" s="1">
        <f t="shared" si="1"/>
        <v>9.6666666666666643</v>
      </c>
      <c r="G27" s="1">
        <f t="shared" si="9"/>
        <v>10.220967123476107</v>
      </c>
      <c r="H27" s="8">
        <v>0</v>
      </c>
      <c r="I27" s="1">
        <f t="shared" si="10"/>
        <v>9.6666666666666643</v>
      </c>
      <c r="J27" s="9">
        <v>0.89</v>
      </c>
      <c r="K27" s="9">
        <v>0.8</v>
      </c>
      <c r="L27" s="9">
        <v>0.8</v>
      </c>
      <c r="M27" s="4">
        <f t="shared" si="2"/>
        <v>0.91398786015025879</v>
      </c>
      <c r="N27" s="9">
        <f t="shared" si="11"/>
        <v>0.34</v>
      </c>
      <c r="O27" s="4">
        <f t="shared" si="3"/>
        <v>1</v>
      </c>
      <c r="P27" s="9">
        <v>0.52</v>
      </c>
      <c r="Q27" s="4">
        <f t="shared" si="4"/>
        <v>0.18</v>
      </c>
      <c r="R27" s="4">
        <f t="shared" si="5"/>
        <v>0.52</v>
      </c>
      <c r="S27" s="1">
        <f t="shared" si="6"/>
        <v>2.496</v>
      </c>
      <c r="T27" s="1">
        <f t="shared" si="7"/>
        <v>0</v>
      </c>
      <c r="U27" s="1">
        <f t="shared" si="8"/>
        <v>3.0503004568094432</v>
      </c>
    </row>
    <row r="28" spans="1:21" x14ac:dyDescent="0.25">
      <c r="C28" s="3">
        <v>6</v>
      </c>
      <c r="D28" s="8">
        <v>2.7</v>
      </c>
      <c r="E28" s="9">
        <f t="shared" si="0"/>
        <v>0.32777777777777767</v>
      </c>
      <c r="F28" s="1">
        <f t="shared" si="1"/>
        <v>9.8333333333333304</v>
      </c>
      <c r="G28" s="1">
        <f t="shared" si="9"/>
        <v>0</v>
      </c>
      <c r="H28" s="8">
        <v>6</v>
      </c>
      <c r="I28" s="1">
        <f t="shared" si="10"/>
        <v>0</v>
      </c>
      <c r="J28" s="9">
        <v>0.89</v>
      </c>
      <c r="K28" s="9">
        <v>1</v>
      </c>
      <c r="L28" s="9">
        <v>0.89</v>
      </c>
      <c r="M28" s="4">
        <f t="shared" si="2"/>
        <v>1</v>
      </c>
      <c r="N28" s="9">
        <f t="shared" si="11"/>
        <v>0.35000000000000003</v>
      </c>
      <c r="O28" s="4">
        <f t="shared" si="3"/>
        <v>1</v>
      </c>
      <c r="P28" s="9">
        <v>2.48</v>
      </c>
      <c r="Q28" s="4">
        <f t="shared" si="4"/>
        <v>2.13</v>
      </c>
      <c r="R28" s="4">
        <f t="shared" si="5"/>
        <v>2.48</v>
      </c>
      <c r="S28" s="1">
        <f t="shared" si="6"/>
        <v>6.6960000000000006</v>
      </c>
      <c r="T28" s="1">
        <f t="shared" si="7"/>
        <v>0</v>
      </c>
      <c r="U28" s="1">
        <f t="shared" si="8"/>
        <v>3.7463004568094438</v>
      </c>
    </row>
    <row r="29" spans="1:21" x14ac:dyDescent="0.25">
      <c r="C29" s="3">
        <v>7</v>
      </c>
      <c r="D29" s="8">
        <v>5.8</v>
      </c>
      <c r="E29" s="9">
        <f t="shared" si="0"/>
        <v>0.3333333333333332</v>
      </c>
      <c r="F29" s="1">
        <f t="shared" si="1"/>
        <v>9.9999999999999964</v>
      </c>
      <c r="G29" s="1">
        <f t="shared" si="9"/>
        <v>3.7463004568094438</v>
      </c>
      <c r="H29" s="8">
        <v>0</v>
      </c>
      <c r="I29" s="1">
        <f t="shared" si="10"/>
        <v>0</v>
      </c>
      <c r="J29" s="9">
        <v>0.88</v>
      </c>
      <c r="K29" s="9">
        <v>1</v>
      </c>
      <c r="L29" s="9">
        <v>0.88</v>
      </c>
      <c r="M29" s="4">
        <f t="shared" si="2"/>
        <v>1</v>
      </c>
      <c r="N29" s="9">
        <f t="shared" si="11"/>
        <v>0.36000000000000004</v>
      </c>
      <c r="O29" s="4">
        <f t="shared" si="3"/>
        <v>1</v>
      </c>
      <c r="P29" s="9">
        <v>1.93</v>
      </c>
      <c r="Q29" s="4">
        <f t="shared" si="4"/>
        <v>1.5699999999999998</v>
      </c>
      <c r="R29" s="4">
        <f t="shared" si="5"/>
        <v>1.93</v>
      </c>
      <c r="S29" s="1">
        <f t="shared" si="6"/>
        <v>11.193999999999999</v>
      </c>
      <c r="T29" s="1">
        <f t="shared" si="7"/>
        <v>0</v>
      </c>
      <c r="U29" s="1">
        <f t="shared" si="8"/>
        <v>14.940300456809442</v>
      </c>
    </row>
    <row r="30" spans="1:21" x14ac:dyDescent="0.25">
      <c r="C30" s="3">
        <v>8</v>
      </c>
      <c r="D30" s="8">
        <v>5.0999999999999996</v>
      </c>
      <c r="E30" s="9">
        <f t="shared" si="0"/>
        <v>0.33888888888888874</v>
      </c>
      <c r="F30" s="1">
        <f t="shared" si="1"/>
        <v>10.166666666666663</v>
      </c>
      <c r="G30" s="1">
        <f t="shared" si="9"/>
        <v>14.940300456809442</v>
      </c>
      <c r="H30" s="8">
        <v>0</v>
      </c>
      <c r="I30" s="1">
        <f t="shared" si="10"/>
        <v>10.166666666666663</v>
      </c>
      <c r="J30" s="9">
        <v>0.87</v>
      </c>
      <c r="K30" s="9">
        <v>1</v>
      </c>
      <c r="L30" s="9">
        <v>0.87</v>
      </c>
      <c r="M30" s="4">
        <f t="shared" si="2"/>
        <v>0.2956933752248353</v>
      </c>
      <c r="N30" s="9">
        <f t="shared" si="11"/>
        <v>0.37000000000000005</v>
      </c>
      <c r="O30" s="4">
        <f t="shared" si="3"/>
        <v>1</v>
      </c>
      <c r="P30" s="9">
        <v>0.54</v>
      </c>
      <c r="Q30" s="4">
        <f t="shared" si="4"/>
        <v>0.16999999999999998</v>
      </c>
      <c r="R30" s="4">
        <f t="shared" si="5"/>
        <v>0.54</v>
      </c>
      <c r="S30" s="1">
        <f t="shared" si="6"/>
        <v>2.754</v>
      </c>
      <c r="T30" s="1">
        <f t="shared" si="7"/>
        <v>0</v>
      </c>
      <c r="U30" s="1">
        <f t="shared" si="8"/>
        <v>7.5276337901427794</v>
      </c>
    </row>
    <row r="31" spans="1:21" x14ac:dyDescent="0.25">
      <c r="C31" s="3">
        <v>9</v>
      </c>
      <c r="D31" s="8">
        <v>4.7</v>
      </c>
      <c r="E31" s="9">
        <f t="shared" si="0"/>
        <v>0.34444444444444428</v>
      </c>
      <c r="F31" s="1">
        <f t="shared" si="1"/>
        <v>10.333333333333329</v>
      </c>
      <c r="G31" s="1">
        <f t="shared" si="9"/>
        <v>7.5276337901427794</v>
      </c>
      <c r="H31" s="8">
        <v>0</v>
      </c>
      <c r="I31" s="1">
        <f t="shared" si="10"/>
        <v>0</v>
      </c>
      <c r="J31" s="9">
        <v>0.87</v>
      </c>
      <c r="K31" s="9">
        <v>1</v>
      </c>
      <c r="L31" s="9">
        <v>0.87</v>
      </c>
      <c r="M31" s="4">
        <f t="shared" si="2"/>
        <v>1</v>
      </c>
      <c r="N31" s="9">
        <f t="shared" si="11"/>
        <v>0.38000000000000006</v>
      </c>
      <c r="O31" s="4">
        <f t="shared" si="3"/>
        <v>1</v>
      </c>
      <c r="P31" s="9">
        <v>0.5</v>
      </c>
      <c r="Q31" s="4">
        <f t="shared" si="4"/>
        <v>0.11999999999999994</v>
      </c>
      <c r="R31" s="4">
        <f t="shared" si="5"/>
        <v>0.5</v>
      </c>
      <c r="S31" s="1">
        <f t="shared" si="6"/>
        <v>2.35</v>
      </c>
      <c r="T31" s="1">
        <f t="shared" si="7"/>
        <v>0</v>
      </c>
      <c r="U31" s="1">
        <f t="shared" si="8"/>
        <v>9.8776337901427791</v>
      </c>
    </row>
    <row r="32" spans="1:21" x14ac:dyDescent="0.25">
      <c r="C32" s="3">
        <v>10</v>
      </c>
      <c r="D32" s="8">
        <v>5.2</v>
      </c>
      <c r="E32" s="9">
        <v>0.35</v>
      </c>
      <c r="F32" s="1">
        <f t="shared" si="1"/>
        <v>10.5</v>
      </c>
      <c r="G32" s="1">
        <f t="shared" si="9"/>
        <v>9.8776337901427791</v>
      </c>
      <c r="H32" s="8">
        <v>0</v>
      </c>
      <c r="I32" s="1">
        <f t="shared" si="10"/>
        <v>0</v>
      </c>
      <c r="J32" s="9">
        <v>0.86</v>
      </c>
      <c r="K32" s="9">
        <v>1</v>
      </c>
      <c r="L32" s="9">
        <v>0.86</v>
      </c>
      <c r="M32" s="4">
        <f t="shared" si="2"/>
        <v>1</v>
      </c>
      <c r="N32" s="9">
        <v>0.39</v>
      </c>
      <c r="O32" s="4">
        <f t="shared" si="3"/>
        <v>1</v>
      </c>
      <c r="P32" s="9">
        <v>1.2</v>
      </c>
      <c r="Q32" s="4">
        <f t="shared" si="4"/>
        <v>0.80999999999999994</v>
      </c>
      <c r="R32" s="4">
        <f t="shared" si="5"/>
        <v>1.2</v>
      </c>
      <c r="S32" s="1">
        <f t="shared" si="6"/>
        <v>6.24</v>
      </c>
      <c r="T32" s="1">
        <f t="shared" si="7"/>
        <v>0</v>
      </c>
      <c r="U32" s="1">
        <f t="shared" si="8"/>
        <v>16.117633790142779</v>
      </c>
    </row>
    <row r="34" spans="1:1" x14ac:dyDescent="0.25">
      <c r="A34" s="3" t="s">
        <v>39</v>
      </c>
    </row>
    <row r="35" spans="1:1" x14ac:dyDescent="0.25">
      <c r="A35" t="s">
        <v>40</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First_Example_Table_3</vt:lpstr>
      <vt:lpstr>Second_Example_Table_4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2017-08-05T15:29:45Z</dcterms:created>
  <dcterms:modified xsi:type="dcterms:W3CDTF">2017-08-05T15:44:35Z</dcterms:modified>
</cp:coreProperties>
</file>